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May13 Aggregate" sheetId="1" r:id="rId1"/>
    <sheet name="May13 2013-A" sheetId="2" r:id="rId2"/>
    <sheet name="May13 Pool Data" sheetId="3" r:id="rId3"/>
    <sheet name="Apr13 Aggregate" sheetId="4" r:id="rId4"/>
    <sheet name="Apr13 2013-A" sheetId="5" r:id="rId5"/>
    <sheet name="Apr13 Pool Data" sheetId="6" r:id="rId6"/>
    <sheet name="Mar13 Aggregate" sheetId="7" r:id="rId7"/>
    <sheet name="Mar13 2013-A" sheetId="8" r:id="rId8"/>
    <sheet name="Mar13 Pool Data" sheetId="9" r:id="rId9"/>
    <sheet name="Feb13 Aggregate" sheetId="10" r:id="rId10"/>
    <sheet name="Feb13 2013-A" sheetId="11" r:id="rId11"/>
    <sheet name="Feb13 Pool Dat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B" localSheetId="7">'[1]Aggregate'!#REF!</definedName>
    <definedName name="\B" localSheetId="6">'[1]Aggregate'!#REF!</definedName>
    <definedName name="\B" localSheetId="8">'[1]Aggregate'!#REF!</definedName>
    <definedName name="\B" localSheetId="1">'[1]Aggregate'!#REF!</definedName>
    <definedName name="\B" localSheetId="0">'[1]Aggregate'!#REF!</definedName>
    <definedName name="\B" localSheetId="2">'[1]Aggregate'!#REF!</definedName>
    <definedName name="\B">'[1]Aggregate'!#REF!</definedName>
    <definedName name="\F" localSheetId="7">'[1]Aggregate'!#REF!</definedName>
    <definedName name="\F" localSheetId="6">'[1]Aggregate'!#REF!</definedName>
    <definedName name="\F" localSheetId="8">'[1]Aggregate'!#REF!</definedName>
    <definedName name="\F" localSheetId="1">'[1]Aggregate'!#REF!</definedName>
    <definedName name="\F" localSheetId="0">'[1]Aggregate'!#REF!</definedName>
    <definedName name="\F" localSheetId="2">'[1]Aggregate'!#REF!</definedName>
    <definedName name="\F">'[1]Aggregate'!#REF!</definedName>
    <definedName name="\P" localSheetId="7">'[1]Aggregate'!#REF!</definedName>
    <definedName name="\P" localSheetId="6">'[1]Aggregate'!#REF!</definedName>
    <definedName name="\P" localSheetId="8">'[1]Aggregate'!#REF!</definedName>
    <definedName name="\P" localSheetId="1">'[1]Aggregate'!#REF!</definedName>
    <definedName name="\P" localSheetId="0">'[1]Aggregate'!#REF!</definedName>
    <definedName name="\P" localSheetId="2">'[1]Aggregate'!#REF!</definedName>
    <definedName name="\P">'[1]Aggregate'!#REF!</definedName>
    <definedName name="\R" localSheetId="7">'[1]Aggregate'!#REF!</definedName>
    <definedName name="\R" localSheetId="6">'[1]Aggregate'!#REF!</definedName>
    <definedName name="\R" localSheetId="8">'[1]Aggregate'!#REF!</definedName>
    <definedName name="\R" localSheetId="1">'[1]Aggregate'!#REF!</definedName>
    <definedName name="\R" localSheetId="0">'[1]Aggregate'!#REF!</definedName>
    <definedName name="\R" localSheetId="2">'[1]Aggregate'!#REF!</definedName>
    <definedName name="\R">'[1]Aggregate'!#REF!</definedName>
    <definedName name="\T" localSheetId="7">'[1]Aggregate'!#REF!</definedName>
    <definedName name="\T" localSheetId="6">'[1]Aggregate'!#REF!</definedName>
    <definedName name="\T" localSheetId="8">'[1]Aggregate'!#REF!</definedName>
    <definedName name="\T" localSheetId="1">'[1]Aggregate'!#REF!</definedName>
    <definedName name="\T" localSheetId="0">'[1]Aggregate'!#REF!</definedName>
    <definedName name="\T" localSheetId="2">'[1]Aggregate'!#REF!</definedName>
    <definedName name="\T">'[1]Aggregate'!#REF!</definedName>
    <definedName name="_12_92_2P2" localSheetId="7">'[2]Aggregate'!#REF!</definedName>
    <definedName name="_12_92_2P2" localSheetId="6">'[2]Aggregate'!#REF!</definedName>
    <definedName name="_12_92_2P2" localSheetId="8">'[2]Aggregate'!#REF!</definedName>
    <definedName name="_12_92_2P2" localSheetId="1">'[2]Aggregate'!#REF!</definedName>
    <definedName name="_12_92_2P2" localSheetId="0">'[2]Aggregate'!#REF!</definedName>
    <definedName name="_12_92_2P2" localSheetId="2">'[2]Aggregate'!#REF!</definedName>
    <definedName name="_12_92_2P2">'[2]Aggregate'!#REF!</definedName>
    <definedName name="_15_92_2S" localSheetId="7">'[2]Aggregate'!#REF!</definedName>
    <definedName name="_15_92_2S" localSheetId="6">'[2]Aggregate'!#REF!</definedName>
    <definedName name="_15_92_2S" localSheetId="8">'[2]Aggregate'!#REF!</definedName>
    <definedName name="_15_92_2S" localSheetId="1">'[2]Aggregate'!#REF!</definedName>
    <definedName name="_15_92_2S" localSheetId="0">'[2]Aggregate'!#REF!</definedName>
    <definedName name="_15_92_2S" localSheetId="2">'[2]Aggregate'!#REF!</definedName>
    <definedName name="_15_92_2S">'[2]Aggregate'!#REF!</definedName>
    <definedName name="_18_92_2S2" localSheetId="7">'[2]Aggregate'!#REF!</definedName>
    <definedName name="_18_92_2S2" localSheetId="6">'[2]Aggregate'!#REF!</definedName>
    <definedName name="_18_92_2S2" localSheetId="8">'[2]Aggregate'!#REF!</definedName>
    <definedName name="_18_92_2S2" localSheetId="1">'[2]Aggregate'!#REF!</definedName>
    <definedName name="_18_92_2S2" localSheetId="0">'[2]Aggregate'!#REF!</definedName>
    <definedName name="_18_92_2S2" localSheetId="2">'[2]Aggregate'!#REF!</definedName>
    <definedName name="_18_92_2S2">'[2]Aggregate'!#REF!</definedName>
    <definedName name="_21_92_2S3" localSheetId="7">'[2]Aggregate'!#REF!</definedName>
    <definedName name="_21_92_2S3" localSheetId="6">'[2]Aggregate'!#REF!</definedName>
    <definedName name="_21_92_2S3" localSheetId="8">'[2]Aggregate'!#REF!</definedName>
    <definedName name="_21_92_2S3" localSheetId="1">'[2]Aggregate'!#REF!</definedName>
    <definedName name="_21_92_2S3" localSheetId="0">'[2]Aggregate'!#REF!</definedName>
    <definedName name="_21_92_2S3" localSheetId="2">'[2]Aggregate'!#REF!</definedName>
    <definedName name="_21_92_2S3">'[2]Aggregate'!#REF!</definedName>
    <definedName name="_24_93_1C" localSheetId="7">'[2]Aggregate'!#REF!</definedName>
    <definedName name="_24_93_1C" localSheetId="6">'[2]Aggregate'!#REF!</definedName>
    <definedName name="_24_93_1C" localSheetId="8">'[2]Aggregate'!#REF!</definedName>
    <definedName name="_24_93_1C" localSheetId="1">'[2]Aggregate'!#REF!</definedName>
    <definedName name="_24_93_1C" localSheetId="0">'[2]Aggregate'!#REF!</definedName>
    <definedName name="_24_93_1C" localSheetId="2">'[2]Aggregate'!#REF!</definedName>
    <definedName name="_24_93_1C">'[2]Aggregate'!#REF!</definedName>
    <definedName name="_27_93_1C2" localSheetId="7">'[2]Aggregate'!#REF!</definedName>
    <definedName name="_27_93_1C2" localSheetId="6">'[2]Aggregate'!#REF!</definedName>
    <definedName name="_27_93_1C2" localSheetId="8">'[2]Aggregate'!#REF!</definedName>
    <definedName name="_27_93_1C2" localSheetId="1">'[2]Aggregate'!#REF!</definedName>
    <definedName name="_27_93_1C2" localSheetId="0">'[2]Aggregate'!#REF!</definedName>
    <definedName name="_27_93_1C2" localSheetId="2">'[2]Aggregate'!#REF!</definedName>
    <definedName name="_27_93_1C2">'[2]Aggregate'!#REF!</definedName>
    <definedName name="_3_92_2C" localSheetId="7">'[2]Aggregate'!#REF!</definedName>
    <definedName name="_3_92_2C" localSheetId="6">'[2]Aggregate'!#REF!</definedName>
    <definedName name="_3_92_2C" localSheetId="8">'[2]Aggregate'!#REF!</definedName>
    <definedName name="_3_92_2C" localSheetId="1">'[2]Aggregate'!#REF!</definedName>
    <definedName name="_3_92_2C" localSheetId="0">'[2]Aggregate'!#REF!</definedName>
    <definedName name="_3_92_2C" localSheetId="2">'[2]Aggregate'!#REF!</definedName>
    <definedName name="_3_92_2C">'[2]Aggregate'!#REF!</definedName>
    <definedName name="_30_93_1P" localSheetId="7">'[2]Aggregate'!#REF!</definedName>
    <definedName name="_30_93_1P" localSheetId="6">'[2]Aggregate'!#REF!</definedName>
    <definedName name="_30_93_1P" localSheetId="8">'[2]Aggregate'!#REF!</definedName>
    <definedName name="_30_93_1P" localSheetId="1">'[2]Aggregate'!#REF!</definedName>
    <definedName name="_30_93_1P" localSheetId="0">'[2]Aggregate'!#REF!</definedName>
    <definedName name="_30_93_1P" localSheetId="2">'[2]Aggregate'!#REF!</definedName>
    <definedName name="_30_93_1P">'[2]Aggregate'!#REF!</definedName>
    <definedName name="_33_93_1P2" localSheetId="7">'[2]Aggregate'!#REF!</definedName>
    <definedName name="_33_93_1P2" localSheetId="6">'[2]Aggregate'!#REF!</definedName>
    <definedName name="_33_93_1P2" localSheetId="8">'[2]Aggregate'!#REF!</definedName>
    <definedName name="_33_93_1P2" localSheetId="1">'[2]Aggregate'!#REF!</definedName>
    <definedName name="_33_93_1P2" localSheetId="0">'[2]Aggregate'!#REF!</definedName>
    <definedName name="_33_93_1P2" localSheetId="2">'[2]Aggregate'!#REF!</definedName>
    <definedName name="_33_93_1P2">'[2]Aggregate'!#REF!</definedName>
    <definedName name="_36_93_1S" localSheetId="7">'[2]Aggregate'!#REF!</definedName>
    <definedName name="_36_93_1S" localSheetId="6">'[2]Aggregate'!#REF!</definedName>
    <definedName name="_36_93_1S" localSheetId="8">'[2]Aggregate'!#REF!</definedName>
    <definedName name="_36_93_1S" localSheetId="1">'[2]Aggregate'!#REF!</definedName>
    <definedName name="_36_93_1S" localSheetId="0">'[2]Aggregate'!#REF!</definedName>
    <definedName name="_36_93_1S" localSheetId="2">'[2]Aggregate'!#REF!</definedName>
    <definedName name="_36_93_1S">'[2]Aggregate'!#REF!</definedName>
    <definedName name="_39_93_1S2" localSheetId="7">'[2]Aggregate'!#REF!</definedName>
    <definedName name="_39_93_1S2" localSheetId="6">'[2]Aggregate'!#REF!</definedName>
    <definedName name="_39_93_1S2" localSheetId="8">'[2]Aggregate'!#REF!</definedName>
    <definedName name="_39_93_1S2" localSheetId="1">'[2]Aggregate'!#REF!</definedName>
    <definedName name="_39_93_1S2" localSheetId="0">'[2]Aggregate'!#REF!</definedName>
    <definedName name="_39_93_1S2" localSheetId="2">'[2]Aggregate'!#REF!</definedName>
    <definedName name="_39_93_1S2">'[2]Aggregate'!#REF!</definedName>
    <definedName name="_42_93_1S3" localSheetId="7">'[2]Aggregate'!#REF!</definedName>
    <definedName name="_42_93_1S3" localSheetId="6">'[2]Aggregate'!#REF!</definedName>
    <definedName name="_42_93_1S3" localSheetId="8">'[2]Aggregate'!#REF!</definedName>
    <definedName name="_42_93_1S3" localSheetId="1">'[2]Aggregate'!#REF!</definedName>
    <definedName name="_42_93_1S3" localSheetId="0">'[2]Aggregate'!#REF!</definedName>
    <definedName name="_42_93_1S3" localSheetId="2">'[2]Aggregate'!#REF!</definedName>
    <definedName name="_42_93_1S3">'[2]Aggregate'!#REF!</definedName>
    <definedName name="_45_93_2S" localSheetId="7">'[2]Aggregate'!#REF!</definedName>
    <definedName name="_45_93_2S" localSheetId="6">'[2]Aggregate'!#REF!</definedName>
    <definedName name="_45_93_2S" localSheetId="8">'[2]Aggregate'!#REF!</definedName>
    <definedName name="_45_93_2S" localSheetId="1">'[2]Aggregate'!#REF!</definedName>
    <definedName name="_45_93_2S" localSheetId="0">'[2]Aggregate'!#REF!</definedName>
    <definedName name="_45_93_2S" localSheetId="2">'[2]Aggregate'!#REF!</definedName>
    <definedName name="_45_93_2S">'[2]Aggregate'!#REF!</definedName>
    <definedName name="_48_93_2S2" localSheetId="7">'[2]Aggregate'!#REF!</definedName>
    <definedName name="_48_93_2S2" localSheetId="6">'[2]Aggregate'!#REF!</definedName>
    <definedName name="_48_93_2S2" localSheetId="8">'[2]Aggregate'!#REF!</definedName>
    <definedName name="_48_93_2S2" localSheetId="1">'[2]Aggregate'!#REF!</definedName>
    <definedName name="_48_93_2S2" localSheetId="0">'[2]Aggregate'!#REF!</definedName>
    <definedName name="_48_93_2S2" localSheetId="2">'[2]Aggregate'!#REF!</definedName>
    <definedName name="_48_93_2S2">'[2]Aggregate'!#REF!</definedName>
    <definedName name="_51_93_2S3" localSheetId="7">'[2]Aggregate'!#REF!</definedName>
    <definedName name="_51_93_2S3" localSheetId="6">'[2]Aggregate'!#REF!</definedName>
    <definedName name="_51_93_2S3" localSheetId="8">'[2]Aggregate'!#REF!</definedName>
    <definedName name="_51_93_2S3" localSheetId="1">'[2]Aggregate'!#REF!</definedName>
    <definedName name="_51_93_2S3" localSheetId="0">'[2]Aggregate'!#REF!</definedName>
    <definedName name="_51_93_2S3" localSheetId="2">'[2]Aggregate'!#REF!</definedName>
    <definedName name="_51_93_2S3">'[2]Aggregate'!#REF!</definedName>
    <definedName name="_54_94_1C" localSheetId="7">'[2]Aggregate'!#REF!</definedName>
    <definedName name="_54_94_1C" localSheetId="6">'[2]Aggregate'!#REF!</definedName>
    <definedName name="_54_94_1C" localSheetId="8">'[2]Aggregate'!#REF!</definedName>
    <definedName name="_54_94_1C" localSheetId="1">'[2]Aggregate'!#REF!</definedName>
    <definedName name="_54_94_1C" localSheetId="0">'[2]Aggregate'!#REF!</definedName>
    <definedName name="_54_94_1C" localSheetId="2">'[2]Aggregate'!#REF!</definedName>
    <definedName name="_54_94_1C">'[2]Aggregate'!#REF!</definedName>
    <definedName name="_57_94_1C2" localSheetId="7">'[2]Aggregate'!#REF!</definedName>
    <definedName name="_57_94_1C2" localSheetId="6">'[2]Aggregate'!#REF!</definedName>
    <definedName name="_57_94_1C2" localSheetId="8">'[2]Aggregate'!#REF!</definedName>
    <definedName name="_57_94_1C2" localSheetId="1">'[2]Aggregate'!#REF!</definedName>
    <definedName name="_57_94_1C2" localSheetId="0">'[2]Aggregate'!#REF!</definedName>
    <definedName name="_57_94_1C2" localSheetId="2">'[2]Aggregate'!#REF!</definedName>
    <definedName name="_57_94_1C2">'[2]Aggregate'!#REF!</definedName>
    <definedName name="_6_92_2C2" localSheetId="7">'[2]Aggregate'!#REF!</definedName>
    <definedName name="_6_92_2C2" localSheetId="6">'[2]Aggregate'!#REF!</definedName>
    <definedName name="_6_92_2C2" localSheetId="8">'[2]Aggregate'!#REF!</definedName>
    <definedName name="_6_92_2C2" localSheetId="1">'[2]Aggregate'!#REF!</definedName>
    <definedName name="_6_92_2C2" localSheetId="0">'[2]Aggregate'!#REF!</definedName>
    <definedName name="_6_92_2C2" localSheetId="2">'[2]Aggregate'!#REF!</definedName>
    <definedName name="_6_92_2C2">'[2]Aggregate'!#REF!</definedName>
    <definedName name="_60_94_1P" localSheetId="7">'[2]Aggregate'!#REF!</definedName>
    <definedName name="_60_94_1P" localSheetId="6">'[2]Aggregate'!#REF!</definedName>
    <definedName name="_60_94_1P" localSheetId="8">'[2]Aggregate'!#REF!</definedName>
    <definedName name="_60_94_1P" localSheetId="1">'[2]Aggregate'!#REF!</definedName>
    <definedName name="_60_94_1P" localSheetId="0">'[2]Aggregate'!#REF!</definedName>
    <definedName name="_60_94_1P" localSheetId="2">'[2]Aggregate'!#REF!</definedName>
    <definedName name="_60_94_1P">'[2]Aggregate'!#REF!</definedName>
    <definedName name="_63_94_1P2" localSheetId="7">'[2]Aggregate'!#REF!</definedName>
    <definedName name="_63_94_1P2" localSheetId="6">'[2]Aggregate'!#REF!</definedName>
    <definedName name="_63_94_1P2" localSheetId="8">'[2]Aggregate'!#REF!</definedName>
    <definedName name="_63_94_1P2" localSheetId="1">'[2]Aggregate'!#REF!</definedName>
    <definedName name="_63_94_1P2" localSheetId="0">'[2]Aggregate'!#REF!</definedName>
    <definedName name="_63_94_1P2" localSheetId="2">'[2]Aggregate'!#REF!</definedName>
    <definedName name="_63_94_1P2">'[2]Aggregate'!#REF!</definedName>
    <definedName name="_66_94_2C" localSheetId="7">'[2]Aggregate'!#REF!</definedName>
    <definedName name="_66_94_2C" localSheetId="6">'[2]Aggregate'!#REF!</definedName>
    <definedName name="_66_94_2C" localSheetId="8">'[2]Aggregate'!#REF!</definedName>
    <definedName name="_66_94_2C" localSheetId="1">'[2]Aggregate'!#REF!</definedName>
    <definedName name="_66_94_2C" localSheetId="0">'[2]Aggregate'!#REF!</definedName>
    <definedName name="_66_94_2C" localSheetId="2">'[2]Aggregate'!#REF!</definedName>
    <definedName name="_66_94_2C">'[2]Aggregate'!#REF!</definedName>
    <definedName name="_69_94_2C2" localSheetId="7">'[2]Aggregate'!#REF!</definedName>
    <definedName name="_69_94_2C2" localSheetId="6">'[2]Aggregate'!#REF!</definedName>
    <definedName name="_69_94_2C2" localSheetId="8">'[2]Aggregate'!#REF!</definedName>
    <definedName name="_69_94_2C2" localSheetId="1">'[2]Aggregate'!#REF!</definedName>
    <definedName name="_69_94_2C2" localSheetId="0">'[2]Aggregate'!#REF!</definedName>
    <definedName name="_69_94_2C2" localSheetId="2">'[2]Aggregate'!#REF!</definedName>
    <definedName name="_69_94_2C2">'[2]Aggregate'!#REF!</definedName>
    <definedName name="_72_94_2P" localSheetId="7">'[2]Aggregate'!#REF!</definedName>
    <definedName name="_72_94_2P" localSheetId="6">'[2]Aggregate'!#REF!</definedName>
    <definedName name="_72_94_2P" localSheetId="8">'[2]Aggregate'!#REF!</definedName>
    <definedName name="_72_94_2P" localSheetId="1">'[2]Aggregate'!#REF!</definedName>
    <definedName name="_72_94_2P" localSheetId="0">'[2]Aggregate'!#REF!</definedName>
    <definedName name="_72_94_2P" localSheetId="2">'[2]Aggregate'!#REF!</definedName>
    <definedName name="_72_94_2P">'[2]Aggregate'!#REF!</definedName>
    <definedName name="_75_94_2P2" localSheetId="7">'[2]Aggregate'!#REF!</definedName>
    <definedName name="_75_94_2P2" localSheetId="6">'[2]Aggregate'!#REF!</definedName>
    <definedName name="_75_94_2P2" localSheetId="8">'[2]Aggregate'!#REF!</definedName>
    <definedName name="_75_94_2P2" localSheetId="1">'[2]Aggregate'!#REF!</definedName>
    <definedName name="_75_94_2P2" localSheetId="0">'[2]Aggregate'!#REF!</definedName>
    <definedName name="_75_94_2P2" localSheetId="2">'[2]Aggregate'!#REF!</definedName>
    <definedName name="_75_94_2P2">'[2]Aggregate'!#REF!</definedName>
    <definedName name="_78_94_3C" localSheetId="7">'[2]Aggregate'!#REF!</definedName>
    <definedName name="_78_94_3C" localSheetId="6">'[2]Aggregate'!#REF!</definedName>
    <definedName name="_78_94_3C" localSheetId="8">'[2]Aggregate'!#REF!</definedName>
    <definedName name="_78_94_3C" localSheetId="1">'[2]Aggregate'!#REF!</definedName>
    <definedName name="_78_94_3C" localSheetId="0">'[2]Aggregate'!#REF!</definedName>
    <definedName name="_78_94_3C" localSheetId="2">'[2]Aggregate'!#REF!</definedName>
    <definedName name="_78_94_3C">'[2]Aggregate'!#REF!</definedName>
    <definedName name="_81_94_3C2" localSheetId="7">'[2]Aggregate'!#REF!</definedName>
    <definedName name="_81_94_3C2" localSheetId="6">'[2]Aggregate'!#REF!</definedName>
    <definedName name="_81_94_3C2" localSheetId="8">'[2]Aggregate'!#REF!</definedName>
    <definedName name="_81_94_3C2" localSheetId="1">'[2]Aggregate'!#REF!</definedName>
    <definedName name="_81_94_3C2" localSheetId="0">'[2]Aggregate'!#REF!</definedName>
    <definedName name="_81_94_3C2" localSheetId="2">'[2]Aggregate'!#REF!</definedName>
    <definedName name="_81_94_3C2">'[2]Aggregate'!#REF!</definedName>
    <definedName name="_84_94_3P" localSheetId="7">'[2]Aggregate'!#REF!</definedName>
    <definedName name="_84_94_3P" localSheetId="6">'[2]Aggregate'!#REF!</definedName>
    <definedName name="_84_94_3P" localSheetId="8">'[2]Aggregate'!#REF!</definedName>
    <definedName name="_84_94_3P" localSheetId="1">'[2]Aggregate'!#REF!</definedName>
    <definedName name="_84_94_3P" localSheetId="0">'[2]Aggregate'!#REF!</definedName>
    <definedName name="_84_94_3P" localSheetId="2">'[2]Aggregate'!#REF!</definedName>
    <definedName name="_84_94_3P">'[2]Aggregate'!#REF!</definedName>
    <definedName name="_87_94_3P2" localSheetId="7">'[2]Aggregate'!#REF!</definedName>
    <definedName name="_87_94_3P2" localSheetId="6">'[2]Aggregate'!#REF!</definedName>
    <definedName name="_87_94_3P2" localSheetId="8">'[2]Aggregate'!#REF!</definedName>
    <definedName name="_87_94_3P2" localSheetId="1">'[2]Aggregate'!#REF!</definedName>
    <definedName name="_87_94_3P2" localSheetId="0">'[2]Aggregate'!#REF!</definedName>
    <definedName name="_87_94_3P2" localSheetId="2">'[2]Aggregate'!#REF!</definedName>
    <definedName name="_87_94_3P2">'[2]Aggregate'!#REF!</definedName>
    <definedName name="_9_92_2P" localSheetId="7">'[2]Aggregate'!#REF!</definedName>
    <definedName name="_9_92_2P" localSheetId="6">'[2]Aggregate'!#REF!</definedName>
    <definedName name="_9_92_2P" localSheetId="8">'[2]Aggregate'!#REF!</definedName>
    <definedName name="_9_92_2P" localSheetId="1">'[2]Aggregate'!#REF!</definedName>
    <definedName name="_9_92_2P" localSheetId="0">'[2]Aggregate'!#REF!</definedName>
    <definedName name="_9_92_2P" localSheetId="2">'[2]Aggregate'!#REF!</definedName>
    <definedName name="_9_92_2P">'[2]Aggregate'!#REF!</definedName>
    <definedName name="_90_95_1C" localSheetId="7">'[2]Aggregate'!#REF!</definedName>
    <definedName name="_90_95_1C" localSheetId="6">'[2]Aggregate'!#REF!</definedName>
    <definedName name="_90_95_1C" localSheetId="8">'[2]Aggregate'!#REF!</definedName>
    <definedName name="_90_95_1C" localSheetId="1">'[2]Aggregate'!#REF!</definedName>
    <definedName name="_90_95_1C" localSheetId="0">'[2]Aggregate'!#REF!</definedName>
    <definedName name="_90_95_1C" localSheetId="2">'[2]Aggregate'!#REF!</definedName>
    <definedName name="_90_95_1C">'[2]Aggregate'!#REF!</definedName>
    <definedName name="_93_95_1C2" localSheetId="7">'[2]Aggregate'!#REF!</definedName>
    <definedName name="_93_95_1C2" localSheetId="6">'[2]Aggregate'!#REF!</definedName>
    <definedName name="_93_95_1C2" localSheetId="8">'[2]Aggregate'!#REF!</definedName>
    <definedName name="_93_95_1C2" localSheetId="1">'[2]Aggregate'!#REF!</definedName>
    <definedName name="_93_95_1C2" localSheetId="0">'[2]Aggregate'!#REF!</definedName>
    <definedName name="_93_95_1C2" localSheetId="2">'[2]Aggregate'!#REF!</definedName>
    <definedName name="_93_95_1C2">'[2]Aggregate'!#REF!</definedName>
    <definedName name="_96_95_1P" localSheetId="7">'[2]Aggregate'!#REF!</definedName>
    <definedName name="_96_95_1P" localSheetId="6">'[2]Aggregate'!#REF!</definedName>
    <definedName name="_96_95_1P" localSheetId="8">'[2]Aggregate'!#REF!</definedName>
    <definedName name="_96_95_1P" localSheetId="1">'[2]Aggregate'!#REF!</definedName>
    <definedName name="_96_95_1P" localSheetId="0">'[2]Aggregate'!#REF!</definedName>
    <definedName name="_96_95_1P" localSheetId="2">'[2]Aggregate'!#REF!</definedName>
    <definedName name="_96_95_1P">'[2]Aggregate'!#REF!</definedName>
    <definedName name="_99_95_1P2" localSheetId="7">'[2]Aggregate'!#REF!</definedName>
    <definedName name="_99_95_1P2" localSheetId="6">'[2]Aggregate'!#REF!</definedName>
    <definedName name="_99_95_1P2" localSheetId="8">'[2]Aggregate'!#REF!</definedName>
    <definedName name="_99_95_1P2" localSheetId="1">'[2]Aggregate'!#REF!</definedName>
    <definedName name="_99_95_1P2" localSheetId="0">'[2]Aggregate'!#REF!</definedName>
    <definedName name="_99_95_1P2" localSheetId="2">'[2]Aggregate'!#REF!</definedName>
    <definedName name="_99_95_1P2">'[2]Aggregate'!#REF!</definedName>
    <definedName name="A1_Bal" localSheetId="7">'[3]Svg. Worksheet'!#REF!</definedName>
    <definedName name="A1_Bal" localSheetId="6">'[3]Svg. Worksheet'!#REF!</definedName>
    <definedName name="A1_Bal" localSheetId="8">'[3]Svg. Worksheet'!#REF!</definedName>
    <definedName name="A1_Bal" localSheetId="1">'[3]Svg. Worksheet'!#REF!</definedName>
    <definedName name="A1_Bal" localSheetId="0">'[3]Svg. Worksheet'!#REF!</definedName>
    <definedName name="A1_Bal" localSheetId="2">'[3]Svg. Worksheet'!#REF!</definedName>
    <definedName name="A1_Bal">'[3]Svg. Worksheet'!#REF!</definedName>
    <definedName name="A1_Int" localSheetId="7">'[3]Svg. Worksheet'!#REF!</definedName>
    <definedName name="A1_Int" localSheetId="6">'[3]Svg. Worksheet'!#REF!</definedName>
    <definedName name="A1_Int" localSheetId="8">'[3]Svg. Worksheet'!#REF!</definedName>
    <definedName name="A1_Int" localSheetId="1">'[3]Svg. Worksheet'!#REF!</definedName>
    <definedName name="A1_Int" localSheetId="0">'[3]Svg. Worksheet'!#REF!</definedName>
    <definedName name="A1_Int" localSheetId="2">'[3]Svg. Worksheet'!#REF!</definedName>
    <definedName name="A1_Int">'[3]Svg. Worksheet'!#REF!</definedName>
    <definedName name="A2_Bal" localSheetId="7">'[3]Svg. Worksheet'!#REF!</definedName>
    <definedName name="A2_Bal" localSheetId="6">'[3]Svg. Worksheet'!#REF!</definedName>
    <definedName name="A2_Bal" localSheetId="8">'[3]Svg. Worksheet'!#REF!</definedName>
    <definedName name="A2_Bal" localSheetId="1">'[3]Svg. Worksheet'!#REF!</definedName>
    <definedName name="A2_Bal" localSheetId="0">'[3]Svg. Worksheet'!#REF!</definedName>
    <definedName name="A2_Bal" localSheetId="2">'[3]Svg. Worksheet'!#REF!</definedName>
    <definedName name="A2_Bal">'[3]Svg. Worksheet'!#REF!</definedName>
    <definedName name="A2_Int" localSheetId="7">'[3]Svg. Worksheet'!#REF!</definedName>
    <definedName name="A2_Int" localSheetId="6">'[3]Svg. Worksheet'!#REF!</definedName>
    <definedName name="A2_Int" localSheetId="8">'[3]Svg. Worksheet'!#REF!</definedName>
    <definedName name="A2_Int" localSheetId="1">'[3]Svg. Worksheet'!#REF!</definedName>
    <definedName name="A2_Int" localSheetId="0">'[3]Svg. Worksheet'!#REF!</definedName>
    <definedName name="A2_Int" localSheetId="2">'[3]Svg. Worksheet'!#REF!</definedName>
    <definedName name="A2_Int">'[3]Svg. Worksheet'!#REF!</definedName>
    <definedName name="A3_Bal" localSheetId="7">'[3]Svg. Worksheet'!#REF!</definedName>
    <definedName name="A3_Bal" localSheetId="6">'[3]Svg. Worksheet'!#REF!</definedName>
    <definedName name="A3_Bal" localSheetId="8">'[3]Svg. Worksheet'!#REF!</definedName>
    <definedName name="A3_Bal" localSheetId="1">'[3]Svg. Worksheet'!#REF!</definedName>
    <definedName name="A3_Bal" localSheetId="0">'[3]Svg. Worksheet'!#REF!</definedName>
    <definedName name="A3_Bal" localSheetId="2">'[3]Svg. Worksheet'!#REF!</definedName>
    <definedName name="A3_Bal">'[3]Svg. Worksheet'!#REF!</definedName>
    <definedName name="A3_Int" localSheetId="7">'[3]Svg. Worksheet'!#REF!</definedName>
    <definedName name="A3_Int" localSheetId="6">'[3]Svg. Worksheet'!#REF!</definedName>
    <definedName name="A3_Int" localSheetId="8">'[3]Svg. Worksheet'!#REF!</definedName>
    <definedName name="A3_Int" localSheetId="1">'[3]Svg. Worksheet'!#REF!</definedName>
    <definedName name="A3_Int" localSheetId="0">'[3]Svg. Worksheet'!#REF!</definedName>
    <definedName name="A3_Int" localSheetId="2">'[3]Svg. Worksheet'!#REF!</definedName>
    <definedName name="A3_Int">'[3]Svg. Worksheet'!#REF!</definedName>
    <definedName name="AGG" localSheetId="7">'[1]Aggregate'!#REF!</definedName>
    <definedName name="AGG" localSheetId="6">'[1]Aggregate'!#REF!</definedName>
    <definedName name="AGG" localSheetId="8">'[1]Aggregate'!#REF!</definedName>
    <definedName name="AGG" localSheetId="1">'[1]Aggregate'!#REF!</definedName>
    <definedName name="AGG" localSheetId="0">'[1]Aggregate'!#REF!</definedName>
    <definedName name="AGG" localSheetId="2">'[1]Aggregate'!#REF!</definedName>
    <definedName name="AGG">'[1]Aggregate'!#REF!</definedName>
    <definedName name="AGG_REC" localSheetId="7">'[1]Aggregate'!#REF!</definedName>
    <definedName name="AGG_REC" localSheetId="6">'[1]Aggregate'!#REF!</definedName>
    <definedName name="AGG_REC" localSheetId="8">'[1]Aggregate'!#REF!</definedName>
    <definedName name="AGG_REC" localSheetId="1">'[1]Aggregate'!#REF!</definedName>
    <definedName name="AGG_REC" localSheetId="0">'[1]Aggregate'!#REF!</definedName>
    <definedName name="AGG_REC" localSheetId="2">'[1]Aggregate'!#REF!</definedName>
    <definedName name="AGG_REC">'[1]Aggregate'!#REF!</definedName>
    <definedName name="Cert_Bal" localSheetId="7">'[3]Svg. Worksheet'!#REF!</definedName>
    <definedName name="Cert_Bal" localSheetId="6">'[3]Svg. Worksheet'!#REF!</definedName>
    <definedName name="Cert_Bal" localSheetId="8">'[3]Svg. Worksheet'!#REF!</definedName>
    <definedName name="Cert_Bal" localSheetId="1">'[3]Svg. Worksheet'!#REF!</definedName>
    <definedName name="Cert_Bal" localSheetId="0">'[3]Svg. Worksheet'!#REF!</definedName>
    <definedName name="Cert_Bal" localSheetId="2">'[3]Svg. Worksheet'!#REF!</definedName>
    <definedName name="Cert_Bal">'[3]Svg. Worksheet'!#REF!</definedName>
    <definedName name="Cert_Int" localSheetId="7">'[3]Svg. Worksheet'!#REF!</definedName>
    <definedName name="Cert_Int" localSheetId="6">'[3]Svg. Worksheet'!#REF!</definedName>
    <definedName name="Cert_Int" localSheetId="8">'[3]Svg. Worksheet'!#REF!</definedName>
    <definedName name="Cert_Int" localSheetId="1">'[3]Svg. Worksheet'!#REF!</definedName>
    <definedName name="Cert_Int" localSheetId="0">'[3]Svg. Worksheet'!#REF!</definedName>
    <definedName name="Cert_Int" localSheetId="2">'[3]Svg. Worksheet'!#REF!</definedName>
    <definedName name="Cert_Int">'[3]Svg. Worksheet'!#REF!</definedName>
    <definedName name="CLEAR_TBL" localSheetId="7">'[1]Aggregate'!#REF!</definedName>
    <definedName name="CLEAR_TBL" localSheetId="6">'[1]Aggregate'!#REF!</definedName>
    <definedName name="CLEAR_TBL" localSheetId="8">'[1]Aggregate'!#REF!</definedName>
    <definedName name="CLEAR_TBL" localSheetId="1">'[1]Aggregate'!#REF!</definedName>
    <definedName name="CLEAR_TBL" localSheetId="0">'[1]Aggregate'!#REF!</definedName>
    <definedName name="CLEAR_TBL" localSheetId="2">'[1]Aggregate'!#REF!</definedName>
    <definedName name="CLEAR_TBL">'[1]Aggregate'!#REF!</definedName>
    <definedName name="CONVERT" localSheetId="7">'[1]Aggregate'!#REF!</definedName>
    <definedName name="CONVERT" localSheetId="6">'[1]Aggregate'!#REF!</definedName>
    <definedName name="CONVERT" localSheetId="8">'[1]Aggregate'!#REF!</definedName>
    <definedName name="CONVERT" localSheetId="1">'[1]Aggregate'!#REF!</definedName>
    <definedName name="CONVERT" localSheetId="0">'[1]Aggregate'!#REF!</definedName>
    <definedName name="CONVERT" localSheetId="2">'[1]Aggregate'!#REF!</definedName>
    <definedName name="CONVERT">'[1]Aggregate'!#REF!</definedName>
    <definedName name="COPY_DL" localSheetId="7">'[1]Aggregate'!#REF!</definedName>
    <definedName name="COPY_DL" localSheetId="6">'[1]Aggregate'!#REF!</definedName>
    <definedName name="COPY_DL" localSheetId="8">'[1]Aggregate'!#REF!</definedName>
    <definedName name="COPY_DL" localSheetId="1">'[1]Aggregate'!#REF!</definedName>
    <definedName name="COPY_DL" localSheetId="0">'[1]Aggregate'!#REF!</definedName>
    <definedName name="COPY_DL" localSheetId="2">'[1]Aggregate'!#REF!</definedName>
    <definedName name="COPY_DL">'[1]Aggregate'!#REF!</definedName>
    <definedName name="CURRENT" localSheetId="7">'[1]Aggregate'!#REF!</definedName>
    <definedName name="CURRENT" localSheetId="6">'[1]Aggregate'!#REF!</definedName>
    <definedName name="CURRENT" localSheetId="8">'[1]Aggregate'!#REF!</definedName>
    <definedName name="CURRENT" localSheetId="1">'[1]Aggregate'!#REF!</definedName>
    <definedName name="CURRENT" localSheetId="0">'[1]Aggregate'!#REF!</definedName>
    <definedName name="CURRENT" localSheetId="2">'[1]Aggregate'!#REF!</definedName>
    <definedName name="CURRENT">'[1]Aggregate'!#REF!</definedName>
    <definedName name="days">'[4]1-mo LIBOR'!$F$1</definedName>
    <definedName name="FICOM" localSheetId="7">'[1]Aggregate'!#REF!</definedName>
    <definedName name="FICOM" localSheetId="6">'[1]Aggregate'!#REF!</definedName>
    <definedName name="FICOM" localSheetId="8">'[1]Aggregate'!#REF!</definedName>
    <definedName name="FICOM" localSheetId="1">'[1]Aggregate'!#REF!</definedName>
    <definedName name="FICOM" localSheetId="0">'[1]Aggregate'!#REF!</definedName>
    <definedName name="FICOM" localSheetId="2">'[1]Aggregate'!#REF!</definedName>
    <definedName name="FICOM">'[1]Aggregate'!#REF!</definedName>
    <definedName name="GETDATA" localSheetId="7">'[1]Aggregate'!#REF!</definedName>
    <definedName name="GETDATA" localSheetId="6">'[1]Aggregate'!#REF!</definedName>
    <definedName name="GETDATA" localSheetId="8">'[1]Aggregate'!#REF!</definedName>
    <definedName name="GETDATA" localSheetId="1">'[1]Aggregate'!#REF!</definedName>
    <definedName name="GETDATA" localSheetId="0">'[1]Aggregate'!#REF!</definedName>
    <definedName name="GETDATA" localSheetId="2">'[1]Aggregate'!#REF!</definedName>
    <definedName name="GETDATA">'[1]Aggregate'!#REF!</definedName>
    <definedName name="HTML_CodePage" hidden="1">1252</definedName>
    <definedName name="HTML_Control" hidden="1">{"'2003-A Filing'!$A$1:$I$57"}</definedName>
    <definedName name="HTML_Description" hidden="1">""</definedName>
    <definedName name="HTML_Email" hidden="1">""</definedName>
    <definedName name="HTML_Header" hidden="1">"NMOTR 2003-A"</definedName>
    <definedName name="HTML_LastUpdate" hidden="1">"03/10/2004"</definedName>
    <definedName name="HTML_LineAfter" hidden="1">FALSE</definedName>
    <definedName name="HTML_LineBefore" hidden="1">FALSE</definedName>
    <definedName name="HTML_Name" hidden="1">"NMAC"</definedName>
    <definedName name="HTML_OBDlg2" hidden="1">TRUE</definedName>
    <definedName name="HTML_OBDlg4" hidden="1">TRUE</definedName>
    <definedName name="HTML_OS" hidden="1">0</definedName>
    <definedName name="HTML_PathFile" hidden="1">"Q:\TREASURY\EXCEL\N M O T R\Feb04\NMOTR Feb04A.htm"</definedName>
    <definedName name="HTML_Title" hidden="1">"February 2004"</definedName>
    <definedName name="OUT_PARSE_RANGE" localSheetId="7">'[1]Aggregate'!#REF!</definedName>
    <definedName name="OUT_PARSE_RANGE" localSheetId="6">'[1]Aggregate'!#REF!</definedName>
    <definedName name="OUT_PARSE_RANGE" localSheetId="8">'[1]Aggregate'!#REF!</definedName>
    <definedName name="OUT_PARSE_RANGE" localSheetId="1">'[1]Aggregate'!#REF!</definedName>
    <definedName name="OUT_PARSE_RANGE" localSheetId="0">'[1]Aggregate'!#REF!</definedName>
    <definedName name="OUT_PARSE_RANGE" localSheetId="2">'[1]Aggregate'!#REF!</definedName>
    <definedName name="OUT_PARSE_RANGE">'[1]Aggregate'!#REF!</definedName>
    <definedName name="PAGE7" localSheetId="7">'[1]Aggregate'!#REF!</definedName>
    <definedName name="PAGE7" localSheetId="6">'[1]Aggregate'!#REF!</definedName>
    <definedName name="PAGE7" localSheetId="8">'[1]Aggregate'!#REF!</definedName>
    <definedName name="PAGE7" localSheetId="1">'[1]Aggregate'!#REF!</definedName>
    <definedName name="PAGE7" localSheetId="0">'[1]Aggregate'!#REF!</definedName>
    <definedName name="PAGE7" localSheetId="2">'[1]Aggregate'!#REF!</definedName>
    <definedName name="PAGE7">'[1]Aggregate'!#REF!</definedName>
    <definedName name="PREVIOUS" localSheetId="7">'[1]Aggregate'!#REF!</definedName>
    <definedName name="PREVIOUS" localSheetId="6">'[1]Aggregate'!#REF!</definedName>
    <definedName name="PREVIOUS" localSheetId="8">'[1]Aggregate'!#REF!</definedName>
    <definedName name="PREVIOUS" localSheetId="1">'[1]Aggregate'!#REF!</definedName>
    <definedName name="PREVIOUS" localSheetId="0">'[1]Aggregate'!#REF!</definedName>
    <definedName name="PREVIOUS" localSheetId="2">'[1]Aggregate'!#REF!</definedName>
    <definedName name="PREVIOUS">'[1]Aggregate'!#REF!</definedName>
    <definedName name="PRINT_AREA_MI" localSheetId="7">'[1]Aggregate'!#REF!</definedName>
    <definedName name="PRINT_AREA_MI" localSheetId="6">'[1]Aggregate'!#REF!</definedName>
    <definedName name="PRINT_AREA_MI" localSheetId="8">'[1]Aggregate'!#REF!</definedName>
    <definedName name="PRINT_AREA_MI" localSheetId="1">'[1]Aggregate'!#REF!</definedName>
    <definedName name="PRINT_AREA_MI" localSheetId="0">'[1]Aggregate'!#REF!</definedName>
    <definedName name="PRINT_AREA_MI" localSheetId="2">'[1]Aggregate'!#REF!</definedName>
    <definedName name="PRINT_AREA_MI">'[1]Aggregate'!#REF!</definedName>
    <definedName name="ProjectName">{"Client Name or Project Name"}</definedName>
    <definedName name="Prorata_Seq" localSheetId="7">'[3]Svg. Worksheet'!#REF!</definedName>
    <definedName name="Prorata_Seq" localSheetId="6">'[3]Svg. Worksheet'!#REF!</definedName>
    <definedName name="Prorata_Seq" localSheetId="8">'[3]Svg. Worksheet'!#REF!</definedName>
    <definedName name="Prorata_Seq" localSheetId="1">'[3]Svg. Worksheet'!#REF!</definedName>
    <definedName name="Prorata_Seq" localSheetId="0">'[3]Svg. Worksheet'!#REF!</definedName>
    <definedName name="Prorata_Seq" localSheetId="2">'[3]Svg. Worksheet'!#REF!</definedName>
    <definedName name="Prorata_Seq">'[3]Svg. Worksheet'!#REF!</definedName>
    <definedName name="Required_Reserve_Fund" localSheetId="7">'[3]Svg. Worksheet'!#REF!</definedName>
    <definedName name="Required_Reserve_Fund" localSheetId="6">'[3]Svg. Worksheet'!#REF!</definedName>
    <definedName name="Required_Reserve_Fund" localSheetId="8">'[3]Svg. Worksheet'!#REF!</definedName>
    <definedName name="Required_Reserve_Fund" localSheetId="1">'[3]Svg. Worksheet'!#REF!</definedName>
    <definedName name="Required_Reserve_Fund" localSheetId="0">'[3]Svg. Worksheet'!#REF!</definedName>
    <definedName name="Required_Reserve_Fund" localSheetId="2">'[3]Svg. Worksheet'!#REF!</definedName>
    <definedName name="Required_Reserve_Fund">'[3]Svg. Worksheet'!#REF!</definedName>
    <definedName name="Reserve_Fund_Bal" localSheetId="7">'[3]Svg. Worksheet'!#REF!</definedName>
    <definedName name="Reserve_Fund_Bal" localSheetId="6">'[3]Svg. Worksheet'!#REF!</definedName>
    <definedName name="Reserve_Fund_Bal" localSheetId="8">'[3]Svg. Worksheet'!#REF!</definedName>
    <definedName name="Reserve_Fund_Bal" localSheetId="1">'[3]Svg. Worksheet'!#REF!</definedName>
    <definedName name="Reserve_Fund_Bal" localSheetId="0">'[3]Svg. Worksheet'!#REF!</definedName>
    <definedName name="Reserve_Fund_Bal" localSheetId="2">'[3]Svg. Worksheet'!#REF!</definedName>
    <definedName name="Reserve_Fund_Bal">'[3]Svg. Worksheet'!#REF!</definedName>
    <definedName name="SER_1993_1" localSheetId="7">'[1]Aggregate'!#REF!</definedName>
    <definedName name="SER_1993_1" localSheetId="6">'[1]Aggregate'!#REF!</definedName>
    <definedName name="SER_1993_1" localSheetId="8">'[1]Aggregate'!#REF!</definedName>
    <definedName name="SER_1993_1" localSheetId="1">'[1]Aggregate'!#REF!</definedName>
    <definedName name="SER_1993_1" localSheetId="0">'[1]Aggregate'!#REF!</definedName>
    <definedName name="SER_1993_1" localSheetId="2">'[1]Aggregate'!#REF!</definedName>
    <definedName name="SER_1993_1">'[1]Aggregate'!#REF!</definedName>
    <definedName name="SER_1994_1" localSheetId="7">'[1]Aggregate'!#REF!</definedName>
    <definedName name="SER_1994_1" localSheetId="6">'[1]Aggregate'!#REF!</definedName>
    <definedName name="SER_1994_1" localSheetId="8">'[1]Aggregate'!#REF!</definedName>
    <definedName name="SER_1994_1" localSheetId="1">'[1]Aggregate'!#REF!</definedName>
    <definedName name="SER_1994_1" localSheetId="0">'[1]Aggregate'!#REF!</definedName>
    <definedName name="SER_1994_1" localSheetId="2">'[1]Aggregate'!#REF!</definedName>
    <definedName name="SER_1994_1">'[1]Aggregate'!#REF!</definedName>
    <definedName name="SER_1994_2" localSheetId="7">'[1]Aggregate'!#REF!</definedName>
    <definedName name="SER_1994_2" localSheetId="6">'[1]Aggregate'!#REF!</definedName>
    <definedName name="SER_1994_2" localSheetId="8">'[1]Aggregate'!#REF!</definedName>
    <definedName name="SER_1994_2" localSheetId="1">'[1]Aggregate'!#REF!</definedName>
    <definedName name="SER_1994_2" localSheetId="0">'[1]Aggregate'!#REF!</definedName>
    <definedName name="SER_1994_2" localSheetId="2">'[1]Aggregate'!#REF!</definedName>
    <definedName name="SER_1994_2">'[1]Aggregate'!#REF!</definedName>
    <definedName name="SER_1994_3" localSheetId="7">'[1]Aggregate'!#REF!</definedName>
    <definedName name="SER_1994_3" localSheetId="6">'[1]Aggregate'!#REF!</definedName>
    <definedName name="SER_1994_3" localSheetId="8">'[1]Aggregate'!#REF!</definedName>
    <definedName name="SER_1994_3" localSheetId="1">'[1]Aggregate'!#REF!</definedName>
    <definedName name="SER_1994_3" localSheetId="0">'[1]Aggregate'!#REF!</definedName>
    <definedName name="SER_1994_3" localSheetId="2">'[1]Aggregate'!#REF!</definedName>
    <definedName name="SER_1994_3">'[1]Aggregate'!#REF!</definedName>
    <definedName name="SER_1995_1" localSheetId="7">'[1]Aggregate'!#REF!</definedName>
    <definedName name="SER_1995_1" localSheetId="6">'[1]Aggregate'!#REF!</definedName>
    <definedName name="SER_1995_1" localSheetId="8">'[1]Aggregate'!#REF!</definedName>
    <definedName name="SER_1995_1" localSheetId="1">'[1]Aggregate'!#REF!</definedName>
    <definedName name="SER_1995_1" localSheetId="0">'[1]Aggregate'!#REF!</definedName>
    <definedName name="SER_1995_1" localSheetId="2">'[1]Aggregate'!#REF!</definedName>
    <definedName name="SER_1995_1">'[1]Aggregate'!#REF!</definedName>
    <definedName name="SER92_2" localSheetId="7">'[1]Aggregate'!#REF!</definedName>
    <definedName name="SER92_2" localSheetId="6">'[1]Aggregate'!#REF!</definedName>
    <definedName name="SER92_2" localSheetId="8">'[1]Aggregate'!#REF!</definedName>
    <definedName name="SER92_2" localSheetId="1">'[1]Aggregate'!#REF!</definedName>
    <definedName name="SER92_2" localSheetId="0">'[1]Aggregate'!#REF!</definedName>
    <definedName name="SER92_2" localSheetId="2">'[1]Aggregate'!#REF!</definedName>
    <definedName name="SER92_2">'[1]Aggregate'!#REF!</definedName>
    <definedName name="SER93_1" localSheetId="7">'[1]Aggregate'!#REF!</definedName>
    <definedName name="SER93_1" localSheetId="6">'[1]Aggregate'!#REF!</definedName>
    <definedName name="SER93_1" localSheetId="8">'[1]Aggregate'!#REF!</definedName>
    <definedName name="SER93_1" localSheetId="1">'[1]Aggregate'!#REF!</definedName>
    <definedName name="SER93_1" localSheetId="0">'[1]Aggregate'!#REF!</definedName>
    <definedName name="SER93_1" localSheetId="2">'[1]Aggregate'!#REF!</definedName>
    <definedName name="SER93_1">'[1]Aggregate'!#REF!</definedName>
    <definedName name="SER93_2" localSheetId="7">'[1]Aggregate'!#REF!</definedName>
    <definedName name="SER93_2" localSheetId="6">'[1]Aggregate'!#REF!</definedName>
    <definedName name="SER93_2" localSheetId="8">'[1]Aggregate'!#REF!</definedName>
    <definedName name="SER93_2" localSheetId="1">'[1]Aggregate'!#REF!</definedName>
    <definedName name="SER93_2" localSheetId="0">'[1]Aggregate'!#REF!</definedName>
    <definedName name="SER93_2" localSheetId="2">'[1]Aggregate'!#REF!</definedName>
    <definedName name="SER93_2">'[1]Aggregate'!#REF!</definedName>
    <definedName name="SERSUMM" localSheetId="7">'[1]Aggregate'!#REF!</definedName>
    <definedName name="SERSUMM" localSheetId="6">'[1]Aggregate'!#REF!</definedName>
    <definedName name="SERSUMM" localSheetId="8">'[1]Aggregate'!#REF!</definedName>
    <definedName name="SERSUMM" localSheetId="1">'[1]Aggregate'!#REF!</definedName>
    <definedName name="SERSUMM" localSheetId="0">'[1]Aggregate'!#REF!</definedName>
    <definedName name="SERSUMM" localSheetId="2">'[1]Aggregate'!#REF!</definedName>
    <definedName name="SERSUMM">'[1]Aggregate'!#REF!</definedName>
    <definedName name="Serv_Rpt_2_Servicer_Report_List" localSheetId="7">#REF!</definedName>
    <definedName name="Serv_Rpt_2_Servicer_Report_List" localSheetId="6">#REF!</definedName>
    <definedName name="Serv_Rpt_2_Servicer_Report_List" localSheetId="8">#REF!</definedName>
    <definedName name="Serv_Rpt_2_Servicer_Report_List" localSheetId="1">#REF!</definedName>
    <definedName name="Serv_Rpt_2_Servicer_Report_List" localSheetId="0">#REF!</definedName>
    <definedName name="Serv_Rpt_2_Servicer_Report_List" localSheetId="2">#REF!</definedName>
    <definedName name="Serv_Rpt_2_Servicer_Report_List">#REF!</definedName>
    <definedName name="Sub_Bal" localSheetId="7">'[3]Svg. Worksheet'!#REF!</definedName>
    <definedName name="Sub_Bal" localSheetId="6">'[3]Svg. Worksheet'!#REF!</definedName>
    <definedName name="Sub_Bal" localSheetId="8">'[3]Svg. Worksheet'!#REF!</definedName>
    <definedName name="Sub_Bal" localSheetId="1">'[3]Svg. Worksheet'!#REF!</definedName>
    <definedName name="Sub_Bal" localSheetId="0">'[3]Svg. Worksheet'!#REF!</definedName>
    <definedName name="Sub_Bal" localSheetId="2">'[3]Svg. Worksheet'!#REF!</definedName>
    <definedName name="Sub_Bal">'[3]Svg. Worksheet'!#REF!</definedName>
    <definedName name="SubNote_Int" localSheetId="7">'[3]Svg. Worksheet'!#REF!</definedName>
    <definedName name="SubNote_Int" localSheetId="6">'[3]Svg. Worksheet'!#REF!</definedName>
    <definedName name="SubNote_Int" localSheetId="8">'[3]Svg. Worksheet'!#REF!</definedName>
    <definedName name="SubNote_Int" localSheetId="1">'[3]Svg. Worksheet'!#REF!</definedName>
    <definedName name="SubNote_Int" localSheetId="0">'[3]Svg. Worksheet'!#REF!</definedName>
    <definedName name="SubNote_Int" localSheetId="2">'[3]Svg. Worksheet'!#REF!</definedName>
    <definedName name="SubNote_Int">'[3]Svg. Worksheet'!#REF!</definedName>
    <definedName name="TBL_AGG_DAT" localSheetId="7">'[1]Aggregate'!#REF!</definedName>
    <definedName name="TBL_AGG_DAT" localSheetId="6">'[1]Aggregate'!#REF!</definedName>
    <definedName name="TBL_AGG_DAT" localSheetId="8">'[1]Aggregate'!#REF!</definedName>
    <definedName name="TBL_AGG_DAT" localSheetId="1">'[1]Aggregate'!#REF!</definedName>
    <definedName name="TBL_AGG_DAT" localSheetId="0">'[1]Aggregate'!#REF!</definedName>
    <definedName name="TBL_AGG_DAT" localSheetId="2">'[1]Aggregate'!#REF!</definedName>
    <definedName name="TBL_AGG_DAT">'[1]Aggregate'!#REF!</definedName>
    <definedName name="USED_PRIN_RECV" localSheetId="7">'[1]Aggregate'!#REF!</definedName>
    <definedName name="USED_PRIN_RECV" localSheetId="6">'[1]Aggregate'!#REF!</definedName>
    <definedName name="USED_PRIN_RECV" localSheetId="8">'[1]Aggregate'!#REF!</definedName>
    <definedName name="USED_PRIN_RECV" localSheetId="1">'[1]Aggregate'!#REF!</definedName>
    <definedName name="USED_PRIN_RECV" localSheetId="0">'[1]Aggregate'!#REF!</definedName>
    <definedName name="USED_PRIN_RECV" localSheetId="2">'[1]Aggregate'!#REF!</definedName>
    <definedName name="USED_PRIN_RECV">'[1]Aggregate'!#REF!</definedName>
  </definedNames>
  <calcPr fullCalcOnLoad="1"/>
</workbook>
</file>

<file path=xl/sharedStrings.xml><?xml version="1.0" encoding="utf-8"?>
<sst xmlns="http://schemas.openxmlformats.org/spreadsheetml/2006/main" count="851" uniqueCount="152">
  <si>
    <t>NISSAN MASTER OWNER TRUST RECEIVABLES — AGGREGATE SERIES</t>
  </si>
  <si>
    <t xml:space="preserve">Period               </t>
  </si>
  <si>
    <t>Collection</t>
  </si>
  <si>
    <t>Accrual</t>
  </si>
  <si>
    <t>Distribution</t>
  </si>
  <si>
    <t>From</t>
  </si>
  <si>
    <t>To</t>
  </si>
  <si>
    <t>Days</t>
  </si>
  <si>
    <t xml:space="preserve">Trust and Series Allocation - Beginning of Collection Period  </t>
  </si>
  <si>
    <t>Name</t>
  </si>
  <si>
    <t>Outstanding Debt</t>
  </si>
  <si>
    <t>Excess Funding Account</t>
  </si>
  <si>
    <t>Amount Invested in Receivables</t>
  </si>
  <si>
    <t>Required Overcollateraliz. Amount</t>
  </si>
  <si>
    <t>Required Participation Amount</t>
  </si>
  <si>
    <t>Incremental Overcollateraliz. Amount</t>
  </si>
  <si>
    <t>Excess Receivables</t>
  </si>
  <si>
    <t>Total Receivables</t>
  </si>
  <si>
    <t>Series Allocation Percentage (SAP)</t>
  </si>
  <si>
    <t>Warehouse 08-1</t>
  </si>
  <si>
    <t>2012-A</t>
  </si>
  <si>
    <t>2012-B</t>
  </si>
  <si>
    <t>Total Trust</t>
  </si>
  <si>
    <t xml:space="preserve">Trust and Series Allocation - End of Collection Period  </t>
  </si>
  <si>
    <t>Trust Principal Receivables</t>
  </si>
  <si>
    <t>Trust Non-Principal Receivables</t>
  </si>
  <si>
    <t>Beginning Gross Pool Balance</t>
  </si>
  <si>
    <t>Total Interest Collections</t>
  </si>
  <si>
    <t>Total Principal Collections</t>
  </si>
  <si>
    <t xml:space="preserve">     Interest Collections</t>
  </si>
  <si>
    <t>Principal Collections</t>
  </si>
  <si>
    <t xml:space="preserve">     CMA Offset</t>
  </si>
  <si>
    <t xml:space="preserve">Principal Adjustments </t>
  </si>
  <si>
    <t xml:space="preserve">     Interest Collections from Defaulted Dealers</t>
  </si>
  <si>
    <t>Principal Collections from Defaulted Dealers</t>
  </si>
  <si>
    <t>Recoveries on Receivables Written Off</t>
  </si>
  <si>
    <t>Investment in New Receivables</t>
  </si>
  <si>
    <t>Investment Income</t>
  </si>
  <si>
    <t>Receivables Added for Additional Accounts</t>
  </si>
  <si>
    <t>Repurchases</t>
  </si>
  <si>
    <t>Portfolio Yield</t>
  </si>
  <si>
    <t>Principal Default Amounts</t>
  </si>
  <si>
    <t>Gross Ending Pool Balance</t>
  </si>
  <si>
    <t>/  Average Pool Balance</t>
  </si>
  <si>
    <t>Less Net CMA Offset</t>
  </si>
  <si>
    <t>*  360</t>
  </si>
  <si>
    <t>Less Servicing Adjustment (Duplicate VINs and Over Maturity)</t>
  </si>
  <si>
    <t>/  Actual Days (prior month)</t>
  </si>
  <si>
    <t>Net Collateral Balance</t>
  </si>
  <si>
    <t>Average Collection Rate</t>
  </si>
  <si>
    <t>Servicing Fee</t>
  </si>
  <si>
    <t>Average Balance</t>
  </si>
  <si>
    <t>Monthly Payment Rate</t>
  </si>
  <si>
    <t>Previous Monthly Payment Rate</t>
  </si>
  <si>
    <t>Net Portfolio Yield</t>
  </si>
  <si>
    <t>Monthly Payment Rate 2 Months Ago</t>
  </si>
  <si>
    <t>Weighted Average Financing Cost</t>
  </si>
  <si>
    <t>3-Month Average Payment Rate</t>
  </si>
  <si>
    <t>Excess Spread</t>
  </si>
  <si>
    <t>Used Vehicle Balance</t>
  </si>
  <si>
    <t>Used Vehicle Percentage</t>
  </si>
  <si>
    <t>Incremental Overcollateralization Amount</t>
  </si>
  <si>
    <t>Total Balance in Excess Funding Accounts</t>
  </si>
  <si>
    <t>Total Balance in Accumulation Accounts</t>
  </si>
  <si>
    <t>Principal Default Amounts/Avg. Daily Balance</t>
  </si>
  <si>
    <t>Summary of Collections</t>
  </si>
  <si>
    <t>Total Collections</t>
  </si>
  <si>
    <t>Period</t>
  </si>
  <si>
    <t>Series Allocation Percentage at Month-End</t>
  </si>
  <si>
    <t>Floating Allocation Percentage at Month-End</t>
  </si>
  <si>
    <t>Description of Collateral</t>
  </si>
  <si>
    <t>Expected Final</t>
  </si>
  <si>
    <t>Accumulation</t>
  </si>
  <si>
    <t>Early Redemption</t>
  </si>
  <si>
    <t>Payment Date</t>
  </si>
  <si>
    <t>Notes</t>
  </si>
  <si>
    <t>Principal Amount of Debt</t>
  </si>
  <si>
    <t>Required Overcollateralization</t>
  </si>
  <si>
    <t>Required Overcollateralization Increase - MPR &lt; 35%</t>
  </si>
  <si>
    <t>Required Overcollateralization Increase - MPR &lt; 30%</t>
  </si>
  <si>
    <t xml:space="preserve"> </t>
  </si>
  <si>
    <t>Series Nominal Liquidation Amount</t>
  </si>
  <si>
    <t>Accumulation Account</t>
  </si>
  <si>
    <t>Beginning</t>
  </si>
  <si>
    <t>Total Collateral</t>
  </si>
  <si>
    <t>Additions</t>
  </si>
  <si>
    <t>Ending Balance</t>
  </si>
  <si>
    <t>Collateral as Percent of Notes</t>
  </si>
  <si>
    <t>NMOTR Trust Pool Activity</t>
  </si>
  <si>
    <t>During the past Collection Period, the following activity occurred:</t>
  </si>
  <si>
    <t>Distributions to Investors</t>
  </si>
  <si>
    <t>NMOTR</t>
  </si>
  <si>
    <t>Total Pool</t>
  </si>
  <si>
    <t>LIBOR</t>
  </si>
  <si>
    <t>Beginning Gross Principal Pool Balance</t>
  </si>
  <si>
    <t>Applicable Margin</t>
  </si>
  <si>
    <t>Actual</t>
  </si>
  <si>
    <t>Per $1000</t>
  </si>
  <si>
    <t>Interest</t>
  </si>
  <si>
    <t>Principal</t>
  </si>
  <si>
    <t>Principal Reallocation</t>
  </si>
  <si>
    <t>New Series Issued During Collection Period</t>
  </si>
  <si>
    <t>Less Servicing Adjustment</t>
  </si>
  <si>
    <t>Total Due Investors</t>
  </si>
  <si>
    <t>Excess Cash Flow</t>
  </si>
  <si>
    <t>SAP for Next Period</t>
  </si>
  <si>
    <t>Average Receivable Balance</t>
  </si>
  <si>
    <t>Reserve Account</t>
  </si>
  <si>
    <t>Interest Collections</t>
  </si>
  <si>
    <t>Required Balance</t>
  </si>
  <si>
    <t>During the past collection period, the following activity occurred:</t>
  </si>
  <si>
    <t>Current Balance</t>
  </si>
  <si>
    <t>Deficit/(Excess)</t>
  </si>
  <si>
    <t>Principal Reallocations</t>
  </si>
  <si>
    <t>Total Available</t>
  </si>
  <si>
    <t>No</t>
  </si>
  <si>
    <t>Concentrations</t>
  </si>
  <si>
    <t>Dealer</t>
  </si>
  <si>
    <t>Principal Receivables</t>
  </si>
  <si>
    <t>Threshold</t>
  </si>
  <si>
    <t>Overconcentr.</t>
  </si>
  <si>
    <t>AutoNation</t>
  </si>
  <si>
    <t>Dealer I</t>
  </si>
  <si>
    <t>Dealer II</t>
  </si>
  <si>
    <t>Dealer III</t>
  </si>
  <si>
    <t>Dealer IV</t>
  </si>
  <si>
    <t>Total Overconcentration Amount</t>
  </si>
  <si>
    <t xml:space="preserve">Early Amortization Events </t>
  </si>
  <si>
    <t>Pass / Fail</t>
  </si>
  <si>
    <t>Portfolio MPR Trigger</t>
  </si>
  <si>
    <t>PASS</t>
  </si>
  <si>
    <t>Balance</t>
  </si>
  <si>
    <t>Trigger Level</t>
  </si>
  <si>
    <t>Incremental Overcollateralization</t>
  </si>
  <si>
    <t>Current</t>
  </si>
  <si>
    <t>Pass</t>
  </si>
  <si>
    <t>A.</t>
  </si>
  <si>
    <t>Aggregate Principal Amount of Ineligible Receivables</t>
  </si>
  <si>
    <t>1 Month Prior</t>
  </si>
  <si>
    <t>B.</t>
  </si>
  <si>
    <t>Dealer Overconcentrations</t>
  </si>
  <si>
    <t>2 Months Prior</t>
  </si>
  <si>
    <t>C.</t>
  </si>
  <si>
    <t>Used &amp; Pre-owned Overconcentration</t>
  </si>
  <si>
    <t>Early Amortization Event</t>
  </si>
  <si>
    <t>Total Required Incremental Overcollateralization</t>
  </si>
  <si>
    <t>ok</t>
  </si>
  <si>
    <t>2013-A</t>
  </si>
  <si>
    <t>NISSAN MASTER OWNER TRUST RECEIVABLES — 2013-A SERIES</t>
  </si>
  <si>
    <t>On the Distribution Date, the Series 2010-A balances were:</t>
  </si>
  <si>
    <t>Payout</t>
  </si>
  <si>
    <t>On the Distribution Date, the Series 2013-A balances were: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</si>
</sst>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0%"/>
    <numFmt numFmtId="166" formatCode="0.000000%"/>
    <numFmt numFmtId="167" formatCode="_(* #,##0.0000_);_(* \(#,##0.0000\);_(* &quot;-&quot;??_);_(@_)"/>
    <numFmt numFmtId="168" formatCode="0.0000%"/>
    <numFmt numFmtId="169" formatCode="_(&quot;$&quot;* #,##0.0000_);_(&quot;$&quot;* \(#,##0.0000\);_(&quot;$&quot;* &quot;-&quot;??_);_(@_)"/>
    <numFmt numFmtId="170" formatCode="0.000%"/>
    <numFmt numFmtId="171" formatCode="0.000000000000000%"/>
    <numFmt numFmtId="172" formatCode="0.000000000000%"/>
    <numFmt numFmtId="173" formatCode="0.0%"/>
    <numFmt numFmtId="174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29" borderId="0">
      <alignment/>
      <protection/>
    </xf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74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1" fillId="33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29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71" applyFont="1" applyFill="1" applyAlignment="1" applyProtection="1" quotePrefix="1">
      <alignment horizontal="left"/>
      <protection/>
    </xf>
    <xf numFmtId="0" fontId="4" fillId="0" borderId="0" xfId="71" applyFont="1" applyFill="1" applyProtection="1">
      <alignment/>
      <protection/>
    </xf>
    <xf numFmtId="0" fontId="4" fillId="0" borderId="0" xfId="71" applyFont="1" applyFill="1" applyAlignment="1" applyProtection="1">
      <alignment horizontal="centerContinuous"/>
      <protection/>
    </xf>
    <xf numFmtId="0" fontId="4" fillId="0" borderId="0" xfId="71" applyFont="1" applyFill="1" applyAlignment="1" applyProtection="1">
      <alignment horizontal="center"/>
      <protection/>
    </xf>
    <xf numFmtId="0" fontId="4" fillId="0" borderId="0" xfId="71" applyFont="1" applyFill="1">
      <alignment/>
      <protection/>
    </xf>
    <xf numFmtId="0" fontId="3" fillId="0" borderId="10" xfId="71" applyFont="1" applyFill="1" applyBorder="1" applyProtection="1">
      <alignment/>
      <protection/>
    </xf>
    <xf numFmtId="0" fontId="5" fillId="0" borderId="11" xfId="71" applyFont="1" applyFill="1" applyBorder="1" applyAlignment="1" applyProtection="1">
      <alignment horizontal="right"/>
      <protection/>
    </xf>
    <xf numFmtId="0" fontId="5" fillId="0" borderId="12" xfId="71" applyFont="1" applyFill="1" applyBorder="1" applyAlignment="1" applyProtection="1">
      <alignment horizontal="right"/>
      <protection/>
    </xf>
    <xf numFmtId="164" fontId="4" fillId="0" borderId="0" xfId="71" applyNumberFormat="1" applyFont="1" applyFill="1" applyAlignment="1" applyProtection="1">
      <alignment horizontal="center"/>
      <protection/>
    </xf>
    <xf numFmtId="0" fontId="4" fillId="0" borderId="13" xfId="71" applyFont="1" applyFill="1" applyBorder="1" applyAlignment="1" applyProtection="1">
      <alignment horizontal="left"/>
      <protection/>
    </xf>
    <xf numFmtId="164" fontId="4" fillId="0" borderId="0" xfId="71" applyNumberFormat="1" applyFont="1" applyFill="1" applyBorder="1" applyAlignment="1" applyProtection="1">
      <alignment horizontal="right"/>
      <protection/>
    </xf>
    <xf numFmtId="164" fontId="4" fillId="0" borderId="0" xfId="71" applyNumberFormat="1" applyFont="1" applyFill="1" applyBorder="1" applyProtection="1">
      <alignment/>
      <protection/>
    </xf>
    <xf numFmtId="164" fontId="4" fillId="0" borderId="14" xfId="71" applyNumberFormat="1" applyFont="1" applyFill="1" applyBorder="1" applyProtection="1">
      <alignment/>
      <protection/>
    </xf>
    <xf numFmtId="0" fontId="4" fillId="0" borderId="0" xfId="71" applyFont="1" applyFill="1" applyAlignment="1" applyProtection="1">
      <alignment horizontal="left"/>
      <protection/>
    </xf>
    <xf numFmtId="0" fontId="4" fillId="0" borderId="15" xfId="71" applyFont="1" applyFill="1" applyBorder="1" applyAlignment="1" applyProtection="1">
      <alignment horizontal="left"/>
      <protection/>
    </xf>
    <xf numFmtId="0" fontId="4" fillId="0" borderId="16" xfId="71" applyFont="1" applyFill="1" applyBorder="1">
      <alignment/>
      <protection/>
    </xf>
    <xf numFmtId="0" fontId="4" fillId="0" borderId="17" xfId="71" applyFont="1" applyFill="1" applyBorder="1" applyProtection="1">
      <alignment/>
      <protection/>
    </xf>
    <xf numFmtId="43" fontId="4" fillId="0" borderId="0" xfId="42" applyFont="1" applyFill="1" applyAlignment="1" applyProtection="1">
      <alignment/>
      <protection/>
    </xf>
    <xf numFmtId="165" fontId="4" fillId="0" borderId="0" xfId="77" applyNumberFormat="1" applyFont="1" applyFill="1" applyAlignment="1" applyProtection="1">
      <alignment/>
      <protection/>
    </xf>
    <xf numFmtId="0" fontId="3" fillId="0" borderId="0" xfId="71" applyFont="1" applyFill="1" applyAlignment="1" applyProtection="1">
      <alignment horizontal="left"/>
      <protection/>
    </xf>
    <xf numFmtId="39" fontId="4" fillId="0" borderId="0" xfId="71" applyNumberFormat="1" applyFont="1" applyFill="1" applyProtection="1">
      <alignment/>
      <protection/>
    </xf>
    <xf numFmtId="0" fontId="3" fillId="0" borderId="0" xfId="71" applyFont="1" applyFill="1" applyProtection="1">
      <alignment/>
      <protection/>
    </xf>
    <xf numFmtId="0" fontId="3" fillId="0" borderId="0" xfId="71" applyFont="1" applyFill="1" applyAlignment="1" applyProtection="1">
      <alignment horizontal="center"/>
      <protection/>
    </xf>
    <xf numFmtId="43" fontId="3" fillId="0" borderId="0" xfId="42" applyFont="1" applyFill="1" applyAlignment="1" applyProtection="1">
      <alignment horizontal="center"/>
      <protection/>
    </xf>
    <xf numFmtId="0" fontId="3" fillId="0" borderId="0" xfId="71" applyFont="1" applyFill="1" applyBorder="1" applyAlignment="1" applyProtection="1">
      <alignment horizontal="center"/>
      <protection/>
    </xf>
    <xf numFmtId="0" fontId="4" fillId="0" borderId="0" xfId="71" applyFont="1" applyFill="1" applyBorder="1">
      <alignment/>
      <protection/>
    </xf>
    <xf numFmtId="0" fontId="3" fillId="0" borderId="18" xfId="71" applyFont="1" applyFill="1" applyBorder="1" applyAlignment="1" applyProtection="1">
      <alignment horizontal="left"/>
      <protection/>
    </xf>
    <xf numFmtId="0" fontId="3" fillId="0" borderId="18" xfId="71" applyFont="1" applyFill="1" applyBorder="1" applyProtection="1">
      <alignment/>
      <protection/>
    </xf>
    <xf numFmtId="0" fontId="3" fillId="0" borderId="18" xfId="71" applyFont="1" applyFill="1" applyBorder="1" applyAlignment="1" applyProtection="1">
      <alignment horizontal="center" wrapText="1"/>
      <protection/>
    </xf>
    <xf numFmtId="0" fontId="4" fillId="0" borderId="0" xfId="71" applyFont="1" applyFill="1" applyBorder="1" applyAlignment="1" applyProtection="1">
      <alignment horizontal="left"/>
      <protection/>
    </xf>
    <xf numFmtId="39" fontId="4" fillId="0" borderId="0" xfId="71" applyNumberFormat="1" applyFont="1" applyFill="1" applyBorder="1" applyProtection="1">
      <alignment/>
      <protection/>
    </xf>
    <xf numFmtId="43" fontId="4" fillId="0" borderId="0" xfId="71" applyNumberFormat="1" applyFont="1" applyFill="1" applyProtection="1">
      <alignment/>
      <protection/>
    </xf>
    <xf numFmtId="40" fontId="4" fillId="0" borderId="0" xfId="49" applyFont="1" applyFill="1" applyBorder="1">
      <alignment/>
      <protection/>
    </xf>
    <xf numFmtId="7" fontId="4" fillId="0" borderId="0" xfId="71" applyNumberFormat="1" applyFont="1" applyFill="1" applyAlignment="1" applyProtection="1">
      <alignment horizontal="right"/>
      <protection/>
    </xf>
    <xf numFmtId="10" fontId="4" fillId="0" borderId="0" xfId="71" applyNumberFormat="1" applyFont="1" applyFill="1" applyAlignment="1" applyProtection="1">
      <alignment horizontal="center"/>
      <protection/>
    </xf>
    <xf numFmtId="39" fontId="4" fillId="0" borderId="0" xfId="71" applyNumberFormat="1" applyFont="1" applyFill="1" applyProtection="1">
      <alignment/>
      <protection locked="0"/>
    </xf>
    <xf numFmtId="39" fontId="4" fillId="0" borderId="0" xfId="71" applyNumberFormat="1" applyFont="1" applyFill="1" applyBorder="1" applyAlignment="1" applyProtection="1" quotePrefix="1">
      <alignment horizontal="right"/>
      <protection/>
    </xf>
    <xf numFmtId="0" fontId="3" fillId="0" borderId="19" xfId="71" applyFont="1" applyFill="1" applyBorder="1" applyAlignment="1" applyProtection="1">
      <alignment horizontal="left"/>
      <protection/>
    </xf>
    <xf numFmtId="0" fontId="3" fillId="0" borderId="19" xfId="71" applyFont="1" applyFill="1" applyBorder="1" applyProtection="1">
      <alignment/>
      <protection/>
    </xf>
    <xf numFmtId="7" fontId="3" fillId="0" borderId="19" xfId="71" applyNumberFormat="1" applyFont="1" applyFill="1" applyBorder="1" applyAlignment="1" applyProtection="1">
      <alignment horizontal="center"/>
      <protection/>
    </xf>
    <xf numFmtId="7" fontId="3" fillId="0" borderId="19" xfId="71" applyNumberFormat="1" applyFont="1" applyFill="1" applyBorder="1" applyAlignment="1" applyProtection="1">
      <alignment horizontal="right"/>
      <protection/>
    </xf>
    <xf numFmtId="43" fontId="3" fillId="0" borderId="19" xfId="71" applyNumberFormat="1" applyFont="1" applyFill="1" applyBorder="1" applyAlignment="1" applyProtection="1">
      <alignment horizontal="right"/>
      <protection/>
    </xf>
    <xf numFmtId="10" fontId="3" fillId="0" borderId="19" xfId="71" applyNumberFormat="1" applyFont="1" applyFill="1" applyBorder="1" applyAlignment="1" applyProtection="1">
      <alignment horizontal="center"/>
      <protection/>
    </xf>
    <xf numFmtId="39" fontId="3" fillId="0" borderId="0" xfId="71" applyNumberFormat="1" applyFont="1" applyFill="1" applyProtection="1">
      <alignment/>
      <protection/>
    </xf>
    <xf numFmtId="0" fontId="3" fillId="0" borderId="0" xfId="71" applyFont="1" applyFill="1">
      <alignment/>
      <protection/>
    </xf>
    <xf numFmtId="10" fontId="3" fillId="0" borderId="0" xfId="71" applyNumberFormat="1" applyFont="1" applyFill="1" applyProtection="1">
      <alignment/>
      <protection/>
    </xf>
    <xf numFmtId="0" fontId="4" fillId="0" borderId="0" xfId="71" applyFont="1" applyFill="1" applyAlignment="1">
      <alignment horizontal="center"/>
      <protection/>
    </xf>
    <xf numFmtId="10" fontId="4" fillId="0" borderId="0" xfId="71" applyNumberFormat="1" applyFont="1" applyFill="1" applyAlignment="1">
      <alignment horizontal="center"/>
      <protection/>
    </xf>
    <xf numFmtId="10" fontId="3" fillId="0" borderId="18" xfId="71" applyNumberFormat="1" applyFont="1" applyFill="1" applyBorder="1" applyAlignment="1" applyProtection="1">
      <alignment horizontal="center" wrapText="1"/>
      <protection/>
    </xf>
    <xf numFmtId="7" fontId="4" fillId="0" borderId="0" xfId="71" applyNumberFormat="1" applyFont="1" applyFill="1" applyBorder="1" applyProtection="1">
      <alignment/>
      <protection/>
    </xf>
    <xf numFmtId="39" fontId="4" fillId="0" borderId="0" xfId="71" applyNumberFormat="1" applyFont="1" applyFill="1" applyAlignment="1" applyProtection="1">
      <alignment horizontal="center"/>
      <protection/>
    </xf>
    <xf numFmtId="7" fontId="4" fillId="0" borderId="0" xfId="71" applyNumberFormat="1" applyFont="1" applyFill="1" applyAlignment="1" applyProtection="1">
      <alignment horizontal="center"/>
      <protection/>
    </xf>
    <xf numFmtId="10" fontId="4" fillId="0" borderId="0" xfId="71" applyNumberFormat="1" applyFont="1" applyFill="1" applyProtection="1">
      <alignment/>
      <protection/>
    </xf>
    <xf numFmtId="7" fontId="4" fillId="0" borderId="0" xfId="71" applyNumberFormat="1" applyFont="1" applyFill="1">
      <alignment/>
      <protection/>
    </xf>
    <xf numFmtId="40" fontId="4" fillId="0" borderId="0" xfId="49" applyFont="1" applyFill="1" applyBorder="1" applyAlignment="1">
      <alignment horizontal="right"/>
      <protection/>
    </xf>
    <xf numFmtId="10" fontId="4" fillId="0" borderId="0" xfId="82" applyNumberFormat="1" applyFont="1" applyFill="1" applyBorder="1" applyAlignment="1">
      <alignment horizontal="center"/>
      <protection/>
    </xf>
    <xf numFmtId="7" fontId="3" fillId="0" borderId="19" xfId="71" applyNumberFormat="1" applyFont="1" applyFill="1" applyBorder="1" applyProtection="1">
      <alignment/>
      <protection/>
    </xf>
    <xf numFmtId="10" fontId="3" fillId="0" borderId="19" xfId="77" applyNumberFormat="1" applyFont="1" applyFill="1" applyBorder="1" applyAlignment="1" applyProtection="1">
      <alignment horizontal="center"/>
      <protection/>
    </xf>
    <xf numFmtId="0" fontId="3" fillId="0" borderId="0" xfId="71" applyFont="1" applyFill="1" applyBorder="1" applyAlignment="1" applyProtection="1">
      <alignment horizontal="left"/>
      <protection/>
    </xf>
    <xf numFmtId="0" fontId="4" fillId="0" borderId="0" xfId="71" applyFont="1" applyFill="1" applyBorder="1" applyProtection="1">
      <alignment/>
      <protection/>
    </xf>
    <xf numFmtId="166" fontId="4" fillId="0" borderId="0" xfId="71" applyNumberFormat="1" applyFont="1" applyFill="1" applyBorder="1" applyProtection="1">
      <alignment/>
      <protection/>
    </xf>
    <xf numFmtId="7" fontId="4" fillId="0" borderId="0" xfId="71" applyNumberFormat="1" applyFont="1" applyFill="1" applyProtection="1">
      <alignment/>
      <protection/>
    </xf>
    <xf numFmtId="39" fontId="4" fillId="0" borderId="0" xfId="71" applyNumberFormat="1" applyFont="1" applyFill="1">
      <alignment/>
      <protection/>
    </xf>
    <xf numFmtId="167" fontId="4" fillId="0" borderId="0" xfId="42" applyNumberFormat="1" applyFont="1" applyFill="1" applyAlignment="1" applyProtection="1">
      <alignment horizontal="center"/>
      <protection/>
    </xf>
    <xf numFmtId="0" fontId="6" fillId="0" borderId="0" xfId="71" applyFont="1" applyFill="1" applyAlignment="1" applyProtection="1">
      <alignment horizontal="left"/>
      <protection/>
    </xf>
    <xf numFmtId="39" fontId="6" fillId="0" borderId="0" xfId="71" applyNumberFormat="1" applyFont="1" applyFill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7" fontId="4" fillId="0" borderId="0" xfId="42" applyNumberFormat="1" applyFont="1" applyFill="1" applyAlignment="1" applyProtection="1">
      <alignment/>
      <protection/>
    </xf>
    <xf numFmtId="7" fontId="46" fillId="0" borderId="0" xfId="71" applyNumberFormat="1" applyFont="1" applyFill="1" applyProtection="1">
      <alignment/>
      <protection/>
    </xf>
    <xf numFmtId="37" fontId="4" fillId="0" borderId="0" xfId="71" applyNumberFormat="1" applyFont="1" applyFill="1" applyProtection="1">
      <alignment/>
      <protection/>
    </xf>
    <xf numFmtId="0" fontId="4" fillId="0" borderId="18" xfId="71" applyFont="1" applyFill="1" applyBorder="1" applyProtection="1">
      <alignment/>
      <protection/>
    </xf>
    <xf numFmtId="168" fontId="4" fillId="0" borderId="0" xfId="77" applyNumberFormat="1" applyFont="1" applyFill="1" applyAlignment="1" applyProtection="1">
      <alignment/>
      <protection/>
    </xf>
    <xf numFmtId="7" fontId="3" fillId="0" borderId="0" xfId="71" applyNumberFormat="1" applyFont="1" applyFill="1">
      <alignment/>
      <protection/>
    </xf>
    <xf numFmtId="43" fontId="4" fillId="0" borderId="0" xfId="42" applyFont="1" applyFill="1" applyAlignment="1">
      <alignment/>
    </xf>
    <xf numFmtId="168" fontId="3" fillId="0" borderId="0" xfId="71" applyNumberFormat="1" applyFont="1" applyFill="1" applyProtection="1">
      <alignment/>
      <protection/>
    </xf>
    <xf numFmtId="168" fontId="4" fillId="0" borderId="0" xfId="71" applyNumberFormat="1" applyFont="1" applyFill="1" applyProtection="1">
      <alignment/>
      <protection/>
    </xf>
    <xf numFmtId="44" fontId="4" fillId="0" borderId="0" xfId="5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10" fontId="4" fillId="0" borderId="0" xfId="77" applyNumberFormat="1" applyFont="1" applyFill="1" applyAlignment="1" applyProtection="1">
      <alignment horizontal="left"/>
      <protection/>
    </xf>
    <xf numFmtId="168" fontId="4" fillId="0" borderId="0" xfId="71" applyNumberFormat="1" applyFont="1" applyFill="1" applyAlignment="1" applyProtection="1">
      <alignment horizontal="right"/>
      <protection/>
    </xf>
    <xf numFmtId="169" fontId="4" fillId="0" borderId="0" xfId="50" applyNumberFormat="1" applyFont="1" applyFill="1" applyAlignment="1" applyProtection="1">
      <alignment/>
      <protection/>
    </xf>
    <xf numFmtId="170" fontId="4" fillId="0" borderId="0" xfId="77" applyNumberFormat="1" applyFont="1" applyFill="1" applyAlignment="1" applyProtection="1">
      <alignment/>
      <protection/>
    </xf>
    <xf numFmtId="0" fontId="3" fillId="0" borderId="0" xfId="71" applyFont="1" applyFill="1" applyBorder="1" applyProtection="1">
      <alignment/>
      <protection/>
    </xf>
    <xf numFmtId="168" fontId="3" fillId="0" borderId="19" xfId="71" applyNumberFormat="1" applyFont="1" applyFill="1" applyBorder="1" applyProtection="1">
      <alignment/>
      <protection/>
    </xf>
    <xf numFmtId="165" fontId="4" fillId="0" borderId="0" xfId="71" applyNumberFormat="1" applyFont="1" applyFill="1" applyProtection="1">
      <alignment/>
      <protection/>
    </xf>
    <xf numFmtId="39" fontId="4" fillId="0" borderId="0" xfId="71" applyNumberFormat="1" applyFont="1" applyFill="1" applyBorder="1" applyProtection="1">
      <alignment/>
      <protection locked="0"/>
    </xf>
    <xf numFmtId="43" fontId="4" fillId="0" borderId="0" xfId="71" applyNumberFormat="1" applyFont="1" applyFill="1" applyBorder="1" applyProtection="1">
      <alignment/>
      <protection/>
    </xf>
    <xf numFmtId="0" fontId="4" fillId="0" borderId="0" xfId="71" applyFont="1" applyFill="1" applyAlignment="1" applyProtection="1">
      <alignment horizontal="left"/>
      <protection locked="0"/>
    </xf>
    <xf numFmtId="0" fontId="3" fillId="0" borderId="0" xfId="72" applyFont="1" applyFill="1" applyAlignment="1" applyProtection="1" quotePrefix="1">
      <alignment horizontal="left"/>
      <protection/>
    </xf>
    <xf numFmtId="0" fontId="4" fillId="0" borderId="0" xfId="72" applyFont="1" applyFill="1" applyProtection="1">
      <alignment/>
      <protection/>
    </xf>
    <xf numFmtId="0" fontId="4" fillId="0" borderId="0" xfId="72" applyFont="1" applyFill="1">
      <alignment/>
      <protection/>
    </xf>
    <xf numFmtId="0" fontId="3" fillId="0" borderId="20" xfId="72" applyFont="1" applyFill="1" applyBorder="1" applyProtection="1">
      <alignment/>
      <protection/>
    </xf>
    <xf numFmtId="0" fontId="5" fillId="0" borderId="19" xfId="72" applyFont="1" applyFill="1" applyBorder="1" applyAlignment="1" applyProtection="1">
      <alignment horizontal="right"/>
      <protection/>
    </xf>
    <xf numFmtId="0" fontId="5" fillId="0" borderId="21" xfId="72" applyFont="1" applyFill="1" applyBorder="1" applyAlignment="1" applyProtection="1">
      <alignment horizontal="right"/>
      <protection/>
    </xf>
    <xf numFmtId="0" fontId="3" fillId="0" borderId="0" xfId="72" applyFont="1" applyFill="1" applyAlignment="1" applyProtection="1">
      <alignment horizontal="right"/>
      <protection/>
    </xf>
    <xf numFmtId="10" fontId="3" fillId="0" borderId="0" xfId="79" applyNumberFormat="1" applyFont="1" applyFill="1" applyAlignment="1" applyProtection="1">
      <alignment horizontal="center"/>
      <protection/>
    </xf>
    <xf numFmtId="171" fontId="4" fillId="0" borderId="0" xfId="72" applyNumberFormat="1" applyFont="1" applyFill="1" applyProtection="1">
      <alignment/>
      <protection/>
    </xf>
    <xf numFmtId="14" fontId="4" fillId="0" borderId="20" xfId="72" applyNumberFormat="1" applyFont="1" applyFill="1" applyBorder="1" applyAlignment="1" applyProtection="1">
      <alignment horizontal="left"/>
      <protection/>
    </xf>
    <xf numFmtId="164" fontId="7" fillId="0" borderId="19" xfId="72" applyNumberFormat="1" applyFont="1" applyFill="1" applyBorder="1" applyProtection="1">
      <alignment/>
      <protection/>
    </xf>
    <xf numFmtId="164" fontId="7" fillId="0" borderId="21" xfId="72" applyNumberFormat="1" applyFont="1" applyFill="1" applyBorder="1" applyProtection="1">
      <alignment/>
      <protection/>
    </xf>
    <xf numFmtId="14" fontId="4" fillId="0" borderId="13" xfId="72" applyNumberFormat="1" applyFont="1" applyFill="1" applyBorder="1" applyAlignment="1" applyProtection="1">
      <alignment horizontal="left"/>
      <protection/>
    </xf>
    <xf numFmtId="164" fontId="7" fillId="0" borderId="0" xfId="72" applyNumberFormat="1" applyFont="1" applyFill="1" applyBorder="1" applyProtection="1">
      <alignment/>
      <protection/>
    </xf>
    <xf numFmtId="164" fontId="4" fillId="0" borderId="14" xfId="72" applyNumberFormat="1" applyFont="1" applyFill="1" applyBorder="1" applyProtection="1">
      <alignment/>
      <protection/>
    </xf>
    <xf numFmtId="0" fontId="4" fillId="0" borderId="0" xfId="72" applyFont="1" applyFill="1" applyAlignment="1" applyProtection="1">
      <alignment horizontal="left"/>
      <protection/>
    </xf>
    <xf numFmtId="0" fontId="4" fillId="0" borderId="15" xfId="72" applyFont="1" applyFill="1" applyBorder="1" applyAlignment="1" applyProtection="1">
      <alignment horizontal="left"/>
      <protection/>
    </xf>
    <xf numFmtId="0" fontId="4" fillId="0" borderId="16" xfId="72" applyFont="1" applyFill="1" applyBorder="1">
      <alignment/>
      <protection/>
    </xf>
    <xf numFmtId="0" fontId="4" fillId="0" borderId="17" xfId="72" applyFont="1" applyFill="1" applyBorder="1" applyProtection="1">
      <alignment/>
      <protection/>
    </xf>
    <xf numFmtId="164" fontId="3" fillId="0" borderId="0" xfId="68" applyNumberFormat="1" applyFont="1">
      <alignment/>
      <protection/>
    </xf>
    <xf numFmtId="0" fontId="4" fillId="0" borderId="0" xfId="68" applyFont="1">
      <alignment/>
      <protection/>
    </xf>
    <xf numFmtId="0" fontId="3" fillId="0" borderId="0" xfId="68" applyFont="1" applyAlignment="1">
      <alignment horizontal="center"/>
      <protection/>
    </xf>
    <xf numFmtId="0" fontId="3" fillId="0" borderId="16" xfId="68" applyFont="1" applyBorder="1" applyAlignment="1">
      <alignment horizontal="center"/>
      <protection/>
    </xf>
    <xf numFmtId="0" fontId="3" fillId="0" borderId="0" xfId="68" applyFont="1">
      <alignment/>
      <protection/>
    </xf>
    <xf numFmtId="14" fontId="4" fillId="0" borderId="0" xfId="68" applyNumberFormat="1" applyFont="1" applyAlignment="1">
      <alignment horizontal="center"/>
      <protection/>
    </xf>
    <xf numFmtId="0" fontId="4" fillId="0" borderId="0" xfId="68" applyFont="1" applyAlignment="1">
      <alignment horizontal="center"/>
      <protection/>
    </xf>
    <xf numFmtId="7" fontId="7" fillId="0" borderId="0" xfId="53" applyNumberFormat="1" applyFont="1" applyFill="1" applyAlignment="1" applyProtection="1">
      <alignment horizontal="right"/>
      <protection/>
    </xf>
    <xf numFmtId="4" fontId="4" fillId="0" borderId="0" xfId="68" applyNumberFormat="1" applyFont="1">
      <alignment/>
      <protection/>
    </xf>
    <xf numFmtId="43" fontId="7" fillId="0" borderId="0" xfId="53" applyNumberFormat="1" applyFont="1" applyFill="1" applyAlignment="1" applyProtection="1">
      <alignment horizontal="right"/>
      <protection/>
    </xf>
    <xf numFmtId="10" fontId="4" fillId="0" borderId="0" xfId="68" applyNumberFormat="1" applyFont="1" applyAlignment="1">
      <alignment horizontal="left"/>
      <protection/>
    </xf>
    <xf numFmtId="7" fontId="4" fillId="0" borderId="0" xfId="68" applyNumberFormat="1" applyFont="1">
      <alignment/>
      <protection/>
    </xf>
    <xf numFmtId="10" fontId="3" fillId="0" borderId="0" xfId="68" applyNumberFormat="1" applyFont="1" applyAlignment="1">
      <alignment horizontal="left"/>
      <protection/>
    </xf>
    <xf numFmtId="43" fontId="8" fillId="0" borderId="0" xfId="72" applyNumberFormat="1" applyFont="1" applyFill="1" applyProtection="1">
      <alignment/>
      <protection/>
    </xf>
    <xf numFmtId="7" fontId="8" fillId="0" borderId="0" xfId="72" applyNumberFormat="1" applyFont="1" applyFill="1" applyProtection="1">
      <alignment/>
      <protection/>
    </xf>
    <xf numFmtId="10" fontId="4" fillId="0" borderId="0" xfId="79" applyNumberFormat="1" applyFont="1" applyAlignment="1">
      <alignment/>
    </xf>
    <xf numFmtId="10" fontId="4" fillId="0" borderId="0" xfId="68" applyNumberFormat="1" applyFont="1">
      <alignment/>
      <protection/>
    </xf>
    <xf numFmtId="44" fontId="3" fillId="0" borderId="0" xfId="68" applyNumberFormat="1" applyFont="1" applyBorder="1">
      <alignment/>
      <protection/>
    </xf>
    <xf numFmtId="0" fontId="4" fillId="0" borderId="0" xfId="68" applyFont="1" applyAlignment="1">
      <alignment horizontal="right"/>
      <protection/>
    </xf>
    <xf numFmtId="4" fontId="4" fillId="0" borderId="0" xfId="68" applyNumberFormat="1" applyFont="1" applyFill="1" applyBorder="1">
      <alignment/>
      <protection/>
    </xf>
    <xf numFmtId="44" fontId="4" fillId="0" borderId="0" xfId="68" applyNumberFormat="1" applyFont="1" applyBorder="1">
      <alignment/>
      <protection/>
    </xf>
    <xf numFmtId="7" fontId="3" fillId="0" borderId="0" xfId="46" applyNumberFormat="1" applyFont="1" applyFill="1" applyBorder="1" applyAlignment="1">
      <alignment/>
    </xf>
    <xf numFmtId="43" fontId="7" fillId="0" borderId="16" xfId="53" applyNumberFormat="1" applyFont="1" applyFill="1" applyBorder="1" applyAlignment="1" applyProtection="1">
      <alignment horizontal="right"/>
      <protection/>
    </xf>
    <xf numFmtId="0" fontId="4" fillId="0" borderId="0" xfId="68" applyFont="1" applyBorder="1">
      <alignment/>
      <protection/>
    </xf>
    <xf numFmtId="10" fontId="4" fillId="0" borderId="0" xfId="79" applyNumberFormat="1" applyFont="1" applyBorder="1" applyAlignment="1">
      <alignment/>
    </xf>
    <xf numFmtId="4" fontId="4" fillId="0" borderId="0" xfId="68" applyNumberFormat="1" applyFont="1" applyBorder="1">
      <alignment/>
      <protection/>
    </xf>
    <xf numFmtId="168" fontId="3" fillId="0" borderId="0" xfId="68" applyNumberFormat="1" applyFont="1" applyBorder="1" applyAlignment="1">
      <alignment horizontal="center"/>
      <protection/>
    </xf>
    <xf numFmtId="39" fontId="3" fillId="0" borderId="0" xfId="68" applyNumberFormat="1" applyFont="1" applyAlignment="1">
      <alignment horizontal="center"/>
      <protection/>
    </xf>
    <xf numFmtId="0" fontId="3" fillId="0" borderId="0" xfId="68" applyFont="1" applyBorder="1" applyAlignment="1">
      <alignment horizontal="center"/>
      <protection/>
    </xf>
    <xf numFmtId="37" fontId="4" fillId="0" borderId="0" xfId="68" applyNumberFormat="1" applyFont="1" applyBorder="1">
      <alignment/>
      <protection/>
    </xf>
    <xf numFmtId="39" fontId="3" fillId="0" borderId="16" xfId="68" applyNumberFormat="1" applyFont="1" applyBorder="1" applyAlignment="1">
      <alignment horizontal="center"/>
      <protection/>
    </xf>
    <xf numFmtId="168" fontId="8" fillId="0" borderId="0" xfId="68" applyNumberFormat="1" applyFont="1" applyBorder="1" applyAlignment="1">
      <alignment horizontal="center"/>
      <protection/>
    </xf>
    <xf numFmtId="168" fontId="3" fillId="0" borderId="0" xfId="79" applyNumberFormat="1" applyFont="1" applyBorder="1" applyAlignment="1">
      <alignment horizontal="center"/>
    </xf>
    <xf numFmtId="166" fontId="4" fillId="0" borderId="0" xfId="68" applyNumberFormat="1" applyFont="1" applyFill="1" applyAlignment="1">
      <alignment horizontal="right"/>
      <protection/>
    </xf>
    <xf numFmtId="7" fontId="7" fillId="0" borderId="0" xfId="72" applyNumberFormat="1" applyFont="1" applyFill="1" applyProtection="1">
      <alignment/>
      <protection/>
    </xf>
    <xf numFmtId="43" fontId="7" fillId="0" borderId="0" xfId="72" applyNumberFormat="1" applyFont="1" applyFill="1" applyBorder="1" applyProtection="1">
      <alignment/>
      <protection/>
    </xf>
    <xf numFmtId="166" fontId="4" fillId="0" borderId="16" xfId="68" applyNumberFormat="1" applyFont="1" applyFill="1" applyBorder="1" applyAlignment="1">
      <alignment horizontal="right"/>
      <protection/>
    </xf>
    <xf numFmtId="166" fontId="4" fillId="0" borderId="0" xfId="68" applyNumberFormat="1" applyFont="1">
      <alignment/>
      <protection/>
    </xf>
    <xf numFmtId="0" fontId="7" fillId="0" borderId="0" xfId="72" applyFont="1" applyFill="1" applyAlignment="1" applyProtection="1">
      <alignment horizontal="left"/>
      <protection/>
    </xf>
    <xf numFmtId="0" fontId="4" fillId="0" borderId="16" xfId="68" applyFont="1" applyBorder="1" applyAlignment="1">
      <alignment horizontal="center"/>
      <protection/>
    </xf>
    <xf numFmtId="43" fontId="7" fillId="0" borderId="0" xfId="72" applyNumberFormat="1" applyFont="1" applyFill="1" applyProtection="1">
      <alignment/>
      <protection/>
    </xf>
    <xf numFmtId="43" fontId="4" fillId="0" borderId="0" xfId="68" applyNumberFormat="1" applyFont="1">
      <alignment/>
      <protection/>
    </xf>
    <xf numFmtId="168" fontId="4" fillId="0" borderId="0" xfId="68" applyNumberFormat="1" applyFont="1" applyAlignment="1">
      <alignment horizontal="left"/>
      <protection/>
    </xf>
    <xf numFmtId="7" fontId="7" fillId="0" borderId="16" xfId="53" applyNumberFormat="1" applyFont="1" applyFill="1" applyBorder="1" applyAlignment="1" applyProtection="1">
      <alignment horizontal="right"/>
      <protection/>
    </xf>
    <xf numFmtId="7" fontId="7" fillId="0" borderId="16" xfId="72" applyNumberFormat="1" applyFont="1" applyFill="1" applyBorder="1" applyProtection="1">
      <alignment/>
      <protection/>
    </xf>
    <xf numFmtId="168" fontId="4" fillId="0" borderId="0" xfId="68" applyNumberFormat="1" applyFont="1">
      <alignment/>
      <protection/>
    </xf>
    <xf numFmtId="7" fontId="9" fillId="0" borderId="0" xfId="72" applyNumberFormat="1" applyFont="1" applyFill="1" applyBorder="1" applyProtection="1">
      <alignment/>
      <protection/>
    </xf>
    <xf numFmtId="0" fontId="3" fillId="0" borderId="0" xfId="68" applyFont="1" applyBorder="1">
      <alignment/>
      <protection/>
    </xf>
    <xf numFmtId="166" fontId="4" fillId="0" borderId="0" xfId="79" applyNumberFormat="1" applyFont="1" applyAlignment="1">
      <alignment/>
    </xf>
    <xf numFmtId="7" fontId="3" fillId="0" borderId="19" xfId="46" applyNumberFormat="1" applyFont="1" applyBorder="1" applyAlignment="1">
      <alignment/>
    </xf>
    <xf numFmtId="7" fontId="3" fillId="0" borderId="0" xfId="46" applyNumberFormat="1" applyFont="1" applyBorder="1" applyAlignment="1">
      <alignment/>
    </xf>
    <xf numFmtId="43" fontId="7" fillId="0" borderId="0" xfId="46" applyFont="1" applyFill="1" applyBorder="1" applyAlignment="1" applyProtection="1">
      <alignment horizontal="right"/>
      <protection/>
    </xf>
    <xf numFmtId="43" fontId="4" fillId="0" borderId="0" xfId="46" applyFont="1" applyAlignment="1">
      <alignment/>
    </xf>
    <xf numFmtId="43" fontId="4" fillId="0" borderId="0" xfId="68" applyNumberFormat="1" applyFont="1" applyFill="1">
      <alignment/>
      <protection/>
    </xf>
    <xf numFmtId="39" fontId="4" fillId="0" borderId="0" xfId="68" applyNumberFormat="1" applyFont="1" applyBorder="1">
      <alignment/>
      <protection/>
    </xf>
    <xf numFmtId="166" fontId="4" fillId="0" borderId="0" xfId="72" applyNumberFormat="1" applyFont="1" applyFill="1" applyProtection="1">
      <alignment/>
      <protection/>
    </xf>
    <xf numFmtId="39" fontId="4" fillId="0" borderId="0" xfId="68" applyNumberFormat="1" applyFont="1">
      <alignment/>
      <protection/>
    </xf>
    <xf numFmtId="16" fontId="4" fillId="0" borderId="0" xfId="68" applyNumberFormat="1" applyFont="1">
      <alignment/>
      <protection/>
    </xf>
    <xf numFmtId="7" fontId="4" fillId="0" borderId="0" xfId="46" applyNumberFormat="1" applyFont="1" applyAlignment="1">
      <alignment/>
    </xf>
    <xf numFmtId="15" fontId="4" fillId="0" borderId="0" xfId="68" applyNumberFormat="1" applyFont="1">
      <alignment/>
      <protection/>
    </xf>
    <xf numFmtId="0" fontId="10" fillId="0" borderId="0" xfId="68" applyFont="1">
      <alignment/>
      <protection/>
    </xf>
    <xf numFmtId="0" fontId="11" fillId="0" borderId="0" xfId="68" applyFont="1" applyAlignment="1" quotePrefix="1">
      <alignment horizontal="right"/>
      <protection/>
    </xf>
    <xf numFmtId="44" fontId="4" fillId="0" borderId="0" xfId="68" applyNumberFormat="1" applyFont="1" applyFill="1">
      <alignment/>
      <protection/>
    </xf>
    <xf numFmtId="44" fontId="4" fillId="0" borderId="16" xfId="68" applyNumberFormat="1" applyFont="1" applyFill="1" applyBorder="1">
      <alignment/>
      <protection/>
    </xf>
    <xf numFmtId="165" fontId="4" fillId="0" borderId="0" xfId="68" applyNumberFormat="1" applyFont="1">
      <alignment/>
      <protection/>
    </xf>
    <xf numFmtId="0" fontId="4" fillId="0" borderId="0" xfId="68" applyFont="1" quotePrefix="1">
      <alignment/>
      <protection/>
    </xf>
    <xf numFmtId="7" fontId="7" fillId="0" borderId="0" xfId="72" applyNumberFormat="1" applyFont="1" applyFill="1" applyBorder="1" applyProtection="1">
      <alignment/>
      <protection/>
    </xf>
    <xf numFmtId="39" fontId="4" fillId="0" borderId="0" xfId="68" applyNumberFormat="1" applyFont="1" applyBorder="1" applyAlignment="1">
      <alignment horizontal="right"/>
      <protection/>
    </xf>
    <xf numFmtId="7" fontId="4" fillId="0" borderId="19" xfId="46" applyNumberFormat="1" applyFont="1" applyBorder="1" applyAlignment="1">
      <alignment/>
    </xf>
    <xf numFmtId="7" fontId="4" fillId="0" borderId="0" xfId="46" applyNumberFormat="1" applyFont="1" applyBorder="1" applyAlignment="1">
      <alignment/>
    </xf>
    <xf numFmtId="2" fontId="4" fillId="0" borderId="0" xfId="68" applyNumberFormat="1" applyFont="1">
      <alignment/>
      <protection/>
    </xf>
    <xf numFmtId="164" fontId="4" fillId="0" borderId="0" xfId="72" applyNumberFormat="1" applyFont="1" applyFill="1" applyBorder="1" applyProtection="1">
      <alignment/>
      <protection/>
    </xf>
    <xf numFmtId="164" fontId="4" fillId="0" borderId="19" xfId="72" applyNumberFormat="1" applyFont="1" applyFill="1" applyBorder="1" applyProtection="1">
      <alignment/>
      <protection/>
    </xf>
    <xf numFmtId="164" fontId="4" fillId="0" borderId="21" xfId="72" applyNumberFormat="1" applyFont="1" applyFill="1" applyBorder="1" applyProtection="1">
      <alignment/>
      <protection/>
    </xf>
    <xf numFmtId="0" fontId="4" fillId="0" borderId="0" xfId="72" applyFont="1" applyFill="1" applyBorder="1">
      <alignment/>
      <protection/>
    </xf>
    <xf numFmtId="0" fontId="4" fillId="0" borderId="0" xfId="72" applyFont="1" applyFill="1" applyBorder="1" applyProtection="1">
      <alignment/>
      <protection/>
    </xf>
    <xf numFmtId="43" fontId="4" fillId="0" borderId="0" xfId="46" applyFont="1" applyBorder="1" applyAlignment="1">
      <alignment/>
    </xf>
    <xf numFmtId="0" fontId="3" fillId="0" borderId="0" xfId="72" applyFont="1" applyFill="1" applyBorder="1" applyAlignment="1" applyProtection="1">
      <alignment horizontal="right"/>
      <protection/>
    </xf>
    <xf numFmtId="0" fontId="4" fillId="0" borderId="20" xfId="72" applyFont="1" applyFill="1" applyBorder="1" applyAlignment="1" applyProtection="1">
      <alignment horizontal="left"/>
      <protection/>
    </xf>
    <xf numFmtId="0" fontId="4" fillId="0" borderId="13" xfId="72" applyFont="1" applyFill="1" applyBorder="1" applyAlignment="1" applyProtection="1">
      <alignment horizontal="left"/>
      <protection/>
    </xf>
    <xf numFmtId="0" fontId="3" fillId="0" borderId="20" xfId="72" applyFont="1" applyFill="1" applyBorder="1">
      <alignment/>
      <protection/>
    </xf>
    <xf numFmtId="0" fontId="4" fillId="0" borderId="19" xfId="72" applyFont="1" applyFill="1" applyBorder="1">
      <alignment/>
      <protection/>
    </xf>
    <xf numFmtId="0" fontId="4" fillId="0" borderId="21" xfId="72" applyFont="1" applyFill="1" applyBorder="1">
      <alignment/>
      <protection/>
    </xf>
    <xf numFmtId="0" fontId="3" fillId="0" borderId="13" xfId="72" applyFont="1" applyFill="1" applyBorder="1">
      <alignment/>
      <protection/>
    </xf>
    <xf numFmtId="0" fontId="4" fillId="0" borderId="14" xfId="72" applyFont="1" applyFill="1" applyBorder="1">
      <alignment/>
      <protection/>
    </xf>
    <xf numFmtId="0" fontId="4" fillId="0" borderId="13" xfId="72" applyFont="1" applyFill="1" applyBorder="1">
      <alignment/>
      <protection/>
    </xf>
    <xf numFmtId="0" fontId="3" fillId="0" borderId="16" xfId="73" applyFont="1" applyBorder="1" applyAlignment="1">
      <alignment wrapText="1"/>
      <protection/>
    </xf>
    <xf numFmtId="0" fontId="3" fillId="0" borderId="16" xfId="73" applyFont="1" applyBorder="1" applyAlignment="1">
      <alignment horizontal="center" wrapText="1"/>
      <protection/>
    </xf>
    <xf numFmtId="0" fontId="3" fillId="0" borderId="0" xfId="73" applyFont="1" applyBorder="1" applyAlignment="1">
      <alignment horizontal="center" wrapText="1"/>
      <protection/>
    </xf>
    <xf numFmtId="0" fontId="4" fillId="0" borderId="0" xfId="73" applyFont="1" applyBorder="1">
      <alignment/>
      <protection/>
    </xf>
    <xf numFmtId="7" fontId="3" fillId="0" borderId="0" xfId="73" applyNumberFormat="1" applyFont="1" applyBorder="1">
      <alignment/>
      <protection/>
    </xf>
    <xf numFmtId="173" fontId="4" fillId="0" borderId="0" xfId="73" applyNumberFormat="1" applyFont="1" applyBorder="1">
      <alignment/>
      <protection/>
    </xf>
    <xf numFmtId="7" fontId="4" fillId="0" borderId="0" xfId="73" applyNumberFormat="1" applyFont="1" applyBorder="1">
      <alignment/>
      <protection/>
    </xf>
    <xf numFmtId="7" fontId="4" fillId="0" borderId="0" xfId="73" applyNumberFormat="1" applyFont="1">
      <alignment/>
      <protection/>
    </xf>
    <xf numFmtId="10" fontId="4" fillId="0" borderId="0" xfId="73" applyNumberFormat="1" applyFont="1" applyBorder="1">
      <alignment/>
      <protection/>
    </xf>
    <xf numFmtId="10" fontId="4" fillId="0" borderId="0" xfId="72" applyNumberFormat="1" applyFont="1" applyFill="1" applyAlignment="1">
      <alignment horizontal="right"/>
      <protection/>
    </xf>
    <xf numFmtId="10" fontId="4" fillId="0" borderId="0" xfId="72" applyNumberFormat="1" applyFont="1" applyFill="1">
      <alignment/>
      <protection/>
    </xf>
    <xf numFmtId="0" fontId="3" fillId="0" borderId="0" xfId="72" applyFont="1" applyFill="1" applyBorder="1" applyAlignment="1">
      <alignment horizontal="center"/>
      <protection/>
    </xf>
    <xf numFmtId="7" fontId="3" fillId="0" borderId="0" xfId="73" applyNumberFormat="1" applyFont="1" applyFill="1" applyBorder="1">
      <alignment/>
      <protection/>
    </xf>
    <xf numFmtId="10" fontId="4" fillId="0" borderId="16" xfId="73" applyNumberFormat="1" applyFont="1" applyBorder="1">
      <alignment/>
      <protection/>
    </xf>
    <xf numFmtId="7" fontId="4" fillId="0" borderId="16" xfId="73" applyNumberFormat="1" applyFont="1" applyBorder="1">
      <alignment/>
      <protection/>
    </xf>
    <xf numFmtId="0" fontId="3" fillId="0" borderId="0" xfId="73" applyFont="1" applyBorder="1">
      <alignment/>
      <protection/>
    </xf>
    <xf numFmtId="7" fontId="4" fillId="0" borderId="19" xfId="73" applyNumberFormat="1" applyFont="1" applyBorder="1">
      <alignment/>
      <protection/>
    </xf>
    <xf numFmtId="0" fontId="4" fillId="0" borderId="19" xfId="73" applyFont="1" applyBorder="1" applyAlignment="1">
      <alignment horizontal="right"/>
      <protection/>
    </xf>
    <xf numFmtId="0" fontId="4" fillId="0" borderId="0" xfId="73" applyFont="1">
      <alignment/>
      <protection/>
    </xf>
    <xf numFmtId="0" fontId="4" fillId="0" borderId="15" xfId="72" applyFont="1" applyFill="1" applyBorder="1">
      <alignment/>
      <protection/>
    </xf>
    <xf numFmtId="0" fontId="3" fillId="0" borderId="16" xfId="73" applyFont="1" applyBorder="1">
      <alignment/>
      <protection/>
    </xf>
    <xf numFmtId="7" fontId="3" fillId="0" borderId="16" xfId="73" applyNumberFormat="1" applyFont="1" applyBorder="1">
      <alignment/>
      <protection/>
    </xf>
    <xf numFmtId="0" fontId="4" fillId="0" borderId="19" xfId="72" applyFont="1" applyFill="1" applyBorder="1" applyAlignment="1">
      <alignment horizontal="center"/>
      <protection/>
    </xf>
    <xf numFmtId="0" fontId="4" fillId="0" borderId="21" xfId="72" applyFont="1" applyFill="1" applyBorder="1" applyAlignment="1">
      <alignment horizontal="center"/>
      <protection/>
    </xf>
    <xf numFmtId="10" fontId="4" fillId="0" borderId="0" xfId="72" applyNumberFormat="1" applyFont="1" applyFill="1" applyBorder="1" applyAlignment="1">
      <alignment horizontal="right"/>
      <protection/>
    </xf>
    <xf numFmtId="10" fontId="4" fillId="0" borderId="0" xfId="72" applyNumberFormat="1" applyFont="1" applyFill="1" applyBorder="1">
      <alignment/>
      <protection/>
    </xf>
    <xf numFmtId="0" fontId="3" fillId="0" borderId="22" xfId="72" applyFont="1" applyFill="1" applyBorder="1" applyAlignment="1">
      <alignment horizontal="center"/>
      <protection/>
    </xf>
    <xf numFmtId="7" fontId="4" fillId="0" borderId="0" xfId="46" applyNumberFormat="1" applyFont="1" applyFill="1" applyBorder="1" applyAlignment="1">
      <alignment/>
    </xf>
    <xf numFmtId="0" fontId="4" fillId="0" borderId="0" xfId="72" applyFont="1" applyFill="1" applyBorder="1" applyAlignment="1">
      <alignment horizontal="center"/>
      <protection/>
    </xf>
    <xf numFmtId="0" fontId="4" fillId="0" borderId="17" xfId="72" applyFont="1" applyFill="1" applyBorder="1">
      <alignment/>
      <protection/>
    </xf>
    <xf numFmtId="0" fontId="4" fillId="0" borderId="14" xfId="72" applyFont="1" applyFill="1" applyBorder="1" applyAlignment="1">
      <alignment horizontal="center"/>
      <protection/>
    </xf>
    <xf numFmtId="0" fontId="4" fillId="0" borderId="13" xfId="72" applyFont="1" applyFill="1" applyBorder="1" applyAlignment="1">
      <alignment horizontal="right"/>
      <protection/>
    </xf>
    <xf numFmtId="44" fontId="4" fillId="0" borderId="0" xfId="53" applyFont="1" applyFill="1" applyBorder="1" applyAlignment="1">
      <alignment/>
    </xf>
    <xf numFmtId="7" fontId="4" fillId="0" borderId="0" xfId="53" applyNumberFormat="1" applyFont="1" applyFill="1" applyBorder="1" applyAlignment="1">
      <alignment/>
    </xf>
    <xf numFmtId="0" fontId="3" fillId="0" borderId="14" xfId="72" applyFont="1" applyFill="1" applyBorder="1" applyAlignment="1">
      <alignment horizontal="center"/>
      <protection/>
    </xf>
    <xf numFmtId="43" fontId="4" fillId="0" borderId="0" xfId="46" applyFont="1" applyFill="1" applyBorder="1" applyAlignment="1">
      <alignment/>
    </xf>
    <xf numFmtId="7" fontId="4" fillId="0" borderId="14" xfId="53" applyNumberFormat="1" applyFont="1" applyFill="1" applyBorder="1" applyAlignment="1">
      <alignment/>
    </xf>
    <xf numFmtId="10" fontId="4" fillId="0" borderId="13" xfId="72" applyNumberFormat="1" applyFont="1" applyFill="1" applyBorder="1">
      <alignment/>
      <protection/>
    </xf>
    <xf numFmtId="44" fontId="4" fillId="0" borderId="14" xfId="53" applyFont="1" applyFill="1" applyBorder="1" applyAlignment="1">
      <alignment/>
    </xf>
    <xf numFmtId="0" fontId="4" fillId="0" borderId="23" xfId="72" applyFont="1" applyFill="1" applyBorder="1" applyAlignment="1">
      <alignment horizontal="center"/>
      <protection/>
    </xf>
    <xf numFmtId="43" fontId="4" fillId="0" borderId="0" xfId="72" applyNumberFormat="1" applyFont="1" applyFill="1" applyBorder="1">
      <alignment/>
      <protection/>
    </xf>
    <xf numFmtId="7" fontId="4" fillId="0" borderId="14" xfId="73" applyNumberFormat="1" applyFont="1" applyBorder="1">
      <alignment/>
      <protection/>
    </xf>
    <xf numFmtId="0" fontId="3" fillId="0" borderId="0" xfId="72" applyFont="1" applyFill="1" applyBorder="1">
      <alignment/>
      <protection/>
    </xf>
    <xf numFmtId="10" fontId="4" fillId="0" borderId="14" xfId="72" applyNumberFormat="1" applyFont="1" applyFill="1" applyBorder="1" applyAlignment="1">
      <alignment horizontal="right"/>
      <protection/>
    </xf>
    <xf numFmtId="0" fontId="3" fillId="0" borderId="16" xfId="72" applyFont="1" applyFill="1" applyBorder="1">
      <alignment/>
      <protection/>
    </xf>
    <xf numFmtId="7" fontId="3" fillId="0" borderId="17" xfId="73" applyNumberFormat="1" applyFont="1" applyBorder="1">
      <alignment/>
      <protection/>
    </xf>
    <xf numFmtId="44" fontId="3" fillId="0" borderId="0" xfId="72" applyNumberFormat="1" applyFont="1" applyFill="1" applyBorder="1">
      <alignment/>
      <protection/>
    </xf>
    <xf numFmtId="0" fontId="4" fillId="0" borderId="0" xfId="72" applyFont="1" applyFill="1" applyBorder="1" applyAlignment="1">
      <alignment horizontal="right"/>
      <protection/>
    </xf>
    <xf numFmtId="0" fontId="3" fillId="0" borderId="0" xfId="73" applyFont="1" applyBorder="1" applyAlignment="1">
      <alignment wrapText="1"/>
      <protection/>
    </xf>
    <xf numFmtId="9" fontId="4" fillId="0" borderId="0" xfId="73" applyNumberFormat="1" applyFont="1" applyBorder="1">
      <alignment/>
      <protection/>
    </xf>
    <xf numFmtId="37" fontId="4" fillId="0" borderId="0" xfId="73" applyNumberFormat="1" applyFont="1" applyBorder="1" applyAlignment="1">
      <alignment horizontal="center"/>
      <protection/>
    </xf>
    <xf numFmtId="0" fontId="4" fillId="0" borderId="0" xfId="73" applyFont="1" applyBorder="1" applyAlignment="1">
      <alignment horizontal="right"/>
      <protection/>
    </xf>
    <xf numFmtId="1" fontId="4" fillId="0" borderId="16" xfId="72" applyNumberFormat="1" applyFont="1" applyFill="1" applyBorder="1">
      <alignment/>
      <protection/>
    </xf>
    <xf numFmtId="0" fontId="3" fillId="0" borderId="16" xfId="72" applyFont="1" applyFill="1" applyBorder="1" applyAlignment="1" applyProtection="1">
      <alignment horizontal="center"/>
      <protection/>
    </xf>
    <xf numFmtId="0" fontId="3" fillId="0" borderId="16" xfId="68" applyFont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_Aggregare" xfId="49"/>
    <cellStyle name="Currency" xfId="50"/>
    <cellStyle name="Currency [0]" xfId="51"/>
    <cellStyle name="Currency 2" xfId="52"/>
    <cellStyle name="Currency 3" xfId="53"/>
    <cellStyle name="Currency 3 2" xfId="54"/>
    <cellStyle name="Currency 4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- Style1" xfId="65"/>
    <cellStyle name="Normal 2" xfId="66"/>
    <cellStyle name="Normal 3" xfId="67"/>
    <cellStyle name="Normal 4" xfId="68"/>
    <cellStyle name="Normal 4 2" xfId="69"/>
    <cellStyle name="Normal 4_NMOTR 0512 New Series Added" xfId="70"/>
    <cellStyle name="Normal_Aggregare" xfId="71"/>
    <cellStyle name="Normal_Aggregare 2" xfId="72"/>
    <cellStyle name="Normal_sheet" xfId="73"/>
    <cellStyle name="Note" xfId="74"/>
    <cellStyle name="Note 2" xfId="75"/>
    <cellStyle name="Output" xfId="76"/>
    <cellStyle name="Percent" xfId="77"/>
    <cellStyle name="Percent 2" xfId="78"/>
    <cellStyle name="Percent 3" xfId="79"/>
    <cellStyle name="Percent 3 2" xfId="80"/>
    <cellStyle name="Percent 4" xfId="81"/>
    <cellStyle name="Percent_Aggregare" xfId="82"/>
    <cellStyle name="Title" xfId="83"/>
    <cellStyle name="Total" xfId="84"/>
    <cellStyle name="Warning Text" xfId="8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nas\Lewtan\SI-1%20(%20N%20)\WORD\Nissan%206.0\Requirements\Due%20Diligence\Floorplan\IR\may10-Floor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ILKCW046.NMCORP.Nissan.Biz\QPDBABS\Users\abuczek\Application%20Data\Microsoft\Excel\jul10-Floorplan%20(version%20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est8\TREASURY\EXCEL\ML%20399\p5001jul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est8\TREASURY\ROBIN\ABS\Warehouse\Interest%20and%20Fees\AccrInt_aug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THF~1\AppData\Local\Temp\NMOTR%2001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REASURY\EXCEL\N%20M%20O%20T%20R\May13\NMOTR%200513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TREASURY\EXCEL\N%20M%20O%20T%20R\May13\May13-Floorplan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"/>
      <sheetName val="2010-A"/>
      <sheetName val="Warehouse Series 08-1"/>
      <sheetName val="Pool Data"/>
      <sheetName val="Whse Interest"/>
      <sheetName val="2010-A Interest"/>
      <sheetName val="Waterf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"/>
      <sheetName val="2010-A"/>
      <sheetName val="Warehouse Series 08-1"/>
      <sheetName val="Pool Data"/>
      <sheetName val="Whse Interest"/>
      <sheetName val="2010-A Interest"/>
      <sheetName val="Waterf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V0"/>
      <sheetName val="NAV1"/>
      <sheetName val="NAV2"/>
      <sheetName val="Svg. Worksheet"/>
      <sheetName val="Accounting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mo LIBOR"/>
      <sheetName val="3-mo Average Spread"/>
      <sheetName val="Summary for Settlement"/>
      <sheetName val="Summary for ServRpt"/>
      <sheetName val="Recon for Acctng"/>
      <sheetName val="MLMCI"/>
      <sheetName val="MLBUSA"/>
      <sheetName val="MSAFI"/>
      <sheetName val="CAFCO"/>
      <sheetName val="CRC"/>
      <sheetName val="CHARTA"/>
      <sheetName val="PARCO"/>
      <sheetName val="DFC"/>
      <sheetName val="WINDMILL"/>
      <sheetName val="BARTON"/>
      <sheetName val="SARATOGA"/>
      <sheetName val="Rate Comparisons"/>
      <sheetName val="Prin_Dist_Amt"/>
    </sheetNames>
    <sheetDataSet>
      <sheetData sheetId="0">
        <row r="1">
          <cell r="F1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Initial Data"/>
      <sheetName val="Aggregate"/>
      <sheetName val="S &amp; U"/>
      <sheetName val="2010-A"/>
      <sheetName val="2012-A"/>
      <sheetName val="2012-B"/>
      <sheetName val="Warehouse Series 08-1"/>
      <sheetName val="Pool Data"/>
      <sheetName val="Waterfall"/>
      <sheetName val="Trustee"/>
      <sheetName val="Summary"/>
      <sheetName val="Dealer"/>
      <sheetName val="Credit Support"/>
      <sheetName val="Structure"/>
      <sheetName val="Key Data"/>
      <sheetName val="2010-A WF"/>
      <sheetName val="2012-A WF"/>
      <sheetName val="2012-B WF"/>
      <sheetName val="2008-1 WF"/>
      <sheetName val="LOG"/>
      <sheetName val="Blank Series Tab"/>
      <sheetName val="Blank WF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Initial Data"/>
      <sheetName val="Aggregate"/>
      <sheetName val="S &amp; U"/>
      <sheetName val="2013-A"/>
      <sheetName val="2012-A"/>
      <sheetName val="2012-B"/>
      <sheetName val="Warehouse Series 08-1"/>
      <sheetName val="Pool Data"/>
      <sheetName val="Waterfall"/>
      <sheetName val="Trustee"/>
      <sheetName val="Summary"/>
      <sheetName val="Dealer"/>
      <sheetName val="Credit Support"/>
      <sheetName val="Structure"/>
      <sheetName val="Key Data"/>
      <sheetName val="2013-A WF"/>
      <sheetName val="2012-A WF"/>
      <sheetName val="2012-B WF"/>
      <sheetName val="2008-1 WF"/>
      <sheetName val="LOG"/>
      <sheetName val="Blank Series Tab"/>
      <sheetName val="Blank WF"/>
      <sheetName val="Sheet1"/>
    </sheetNames>
    <sheetDataSet>
      <sheetData sheetId="0">
        <row r="1">
          <cell r="B1" t="str">
            <v>dataname</v>
          </cell>
          <cell r="C1" t="str">
            <v>cvalue</v>
          </cell>
          <cell r="D1" t="str">
            <v>nvalue</v>
          </cell>
          <cell r="E1" t="str">
            <v>dvalue</v>
          </cell>
          <cell r="F1" t="str">
            <v>datatype</v>
          </cell>
        </row>
        <row r="2">
          <cell r="B2" t="str">
            <v>0001_DAILY_REMIT</v>
          </cell>
          <cell r="D2">
            <v>0</v>
          </cell>
          <cell r="F2" t="str">
            <v>N</v>
          </cell>
        </row>
        <row r="3">
          <cell r="B3" t="str">
            <v>0001_PRIOR_PD_ADJ</v>
          </cell>
          <cell r="D3">
            <v>0</v>
          </cell>
          <cell r="F3" t="str">
            <v>N</v>
          </cell>
        </row>
        <row r="4">
          <cell r="B4" t="str">
            <v>0002_DAILY_REMIT</v>
          </cell>
          <cell r="D4">
            <v>0</v>
          </cell>
          <cell r="F4" t="str">
            <v>N</v>
          </cell>
        </row>
        <row r="5">
          <cell r="B5" t="str">
            <v>0002_PRIOR_PD_ADJ</v>
          </cell>
          <cell r="D5">
            <v>0</v>
          </cell>
          <cell r="F5" t="str">
            <v>N</v>
          </cell>
        </row>
        <row r="6">
          <cell r="B6" t="str">
            <v>0009_DAILY_REMIT</v>
          </cell>
          <cell r="D6">
            <v>0</v>
          </cell>
          <cell r="F6" t="str">
            <v>N</v>
          </cell>
        </row>
        <row r="7">
          <cell r="B7" t="str">
            <v>0009_PRIOR_PD_ADJ</v>
          </cell>
          <cell r="D7">
            <v>0</v>
          </cell>
          <cell r="F7" t="str">
            <v>N</v>
          </cell>
        </row>
        <row r="8">
          <cell r="B8" t="str">
            <v>0010_DAILY_REMIT</v>
          </cell>
          <cell r="D8">
            <v>0</v>
          </cell>
          <cell r="F8" t="str">
            <v>N</v>
          </cell>
        </row>
        <row r="9">
          <cell r="B9" t="str">
            <v>0010_PRIOR_PD_ADJ</v>
          </cell>
          <cell r="D9">
            <v>0</v>
          </cell>
          <cell r="F9" t="str">
            <v>N</v>
          </cell>
        </row>
        <row r="10">
          <cell r="B10" t="str">
            <v>0100_DAILY_REMIT</v>
          </cell>
          <cell r="D10">
            <v>11173120.38</v>
          </cell>
          <cell r="F10" t="str">
            <v>N</v>
          </cell>
        </row>
        <row r="11">
          <cell r="B11" t="str">
            <v>0100_PRIOR_PD_ADJ</v>
          </cell>
          <cell r="D11">
            <v>0</v>
          </cell>
          <cell r="F11" t="str">
            <v>N</v>
          </cell>
        </row>
        <row r="12">
          <cell r="B12" t="str">
            <v>0108_DAILY_REMIT</v>
          </cell>
          <cell r="D12">
            <v>0</v>
          </cell>
          <cell r="F12" t="str">
            <v>N</v>
          </cell>
        </row>
        <row r="13">
          <cell r="B13" t="str">
            <v>0108_PRIOR_PD_ADJ</v>
          </cell>
          <cell r="D13">
            <v>0</v>
          </cell>
          <cell r="F13" t="str">
            <v>N</v>
          </cell>
        </row>
        <row r="14">
          <cell r="B14" t="str">
            <v>0207_DAILY_REMIT</v>
          </cell>
          <cell r="D14">
            <v>0</v>
          </cell>
          <cell r="F14" t="str">
            <v>N</v>
          </cell>
        </row>
        <row r="15">
          <cell r="B15" t="str">
            <v>0207_PRIOR_PD_ADJ</v>
          </cell>
          <cell r="D15">
            <v>0</v>
          </cell>
          <cell r="F15" t="str">
            <v>N</v>
          </cell>
        </row>
        <row r="16">
          <cell r="B16" t="str">
            <v>0401_DAILY_REMIT</v>
          </cell>
          <cell r="D16">
            <v>0</v>
          </cell>
          <cell r="F16" t="str">
            <v>N</v>
          </cell>
        </row>
        <row r="17">
          <cell r="B17" t="str">
            <v>0401_PRIOR_PD_ADJ</v>
          </cell>
          <cell r="D17">
            <v>0</v>
          </cell>
          <cell r="F17" t="str">
            <v>N</v>
          </cell>
        </row>
        <row r="18">
          <cell r="B18" t="str">
            <v>0402_DAILY_REMIT</v>
          </cell>
          <cell r="D18">
            <v>0</v>
          </cell>
          <cell r="F18" t="str">
            <v>N</v>
          </cell>
        </row>
        <row r="19">
          <cell r="B19" t="str">
            <v>0402_PRIOR_PD_ADJ</v>
          </cell>
          <cell r="D19">
            <v>0</v>
          </cell>
          <cell r="F19" t="str">
            <v>N</v>
          </cell>
        </row>
        <row r="20">
          <cell r="B20" t="str">
            <v>0403_DAILY_REMIT</v>
          </cell>
          <cell r="D20">
            <v>0</v>
          </cell>
          <cell r="F20" t="str">
            <v>N</v>
          </cell>
        </row>
        <row r="21">
          <cell r="B21" t="str">
            <v>0403_PRIOR_PD_ADJ</v>
          </cell>
          <cell r="D21">
            <v>0</v>
          </cell>
          <cell r="F21" t="str">
            <v>N</v>
          </cell>
        </row>
        <row r="22">
          <cell r="B22" t="str">
            <v>0508_DAILY_REMIT</v>
          </cell>
          <cell r="D22">
            <v>0</v>
          </cell>
          <cell r="F22" t="str">
            <v>N</v>
          </cell>
        </row>
        <row r="23">
          <cell r="B23" t="str">
            <v>0508_PRIOR_PD_ADJ</v>
          </cell>
          <cell r="D23">
            <v>0</v>
          </cell>
          <cell r="F23" t="str">
            <v>N</v>
          </cell>
        </row>
        <row r="24">
          <cell r="B24" t="str">
            <v>0709_DAILY_REMIT</v>
          </cell>
          <cell r="D24">
            <v>0</v>
          </cell>
          <cell r="F24" t="str">
            <v>N</v>
          </cell>
        </row>
        <row r="25">
          <cell r="B25" t="str">
            <v>0709_PRIOR_PD_ADJ</v>
          </cell>
          <cell r="D25">
            <v>0</v>
          </cell>
          <cell r="F25" t="str">
            <v>N</v>
          </cell>
        </row>
        <row r="26">
          <cell r="B26" t="str">
            <v>0801_DAILY_REMIT</v>
          </cell>
          <cell r="D26">
            <v>0</v>
          </cell>
          <cell r="F26" t="str">
            <v>N</v>
          </cell>
        </row>
        <row r="27">
          <cell r="B27" t="str">
            <v>0801_PRIOR_PD_ADJ</v>
          </cell>
          <cell r="D27">
            <v>0</v>
          </cell>
          <cell r="F27" t="str">
            <v>N</v>
          </cell>
        </row>
        <row r="28">
          <cell r="B28" t="str">
            <v>0802_DAILY_REMIT</v>
          </cell>
          <cell r="D28">
            <v>0</v>
          </cell>
          <cell r="F28" t="str">
            <v>N</v>
          </cell>
        </row>
        <row r="29">
          <cell r="B29" t="str">
            <v>0802_PRIOR_PD_ADJ</v>
          </cell>
          <cell r="D29">
            <v>0</v>
          </cell>
          <cell r="F29" t="str">
            <v>N</v>
          </cell>
        </row>
        <row r="30">
          <cell r="B30" t="str">
            <v>0803_DAILY_REMIT</v>
          </cell>
          <cell r="D30">
            <v>0</v>
          </cell>
          <cell r="F30" t="str">
            <v>N</v>
          </cell>
        </row>
        <row r="31">
          <cell r="B31" t="str">
            <v>0803_PRIOR_PD_ADJ</v>
          </cell>
          <cell r="D31">
            <v>0</v>
          </cell>
          <cell r="F31" t="str">
            <v>N</v>
          </cell>
        </row>
        <row r="32">
          <cell r="B32" t="str">
            <v>0804_DAILY_REMIT</v>
          </cell>
          <cell r="D32">
            <v>0</v>
          </cell>
          <cell r="F32" t="str">
            <v>N</v>
          </cell>
        </row>
        <row r="33">
          <cell r="B33" t="str">
            <v>0804_PRIOR_PD_ADJ</v>
          </cell>
          <cell r="D33">
            <v>0</v>
          </cell>
          <cell r="F33" t="str">
            <v>N</v>
          </cell>
        </row>
        <row r="34">
          <cell r="B34" t="str">
            <v>0805_DAILY_REMIT</v>
          </cell>
          <cell r="D34">
            <v>0</v>
          </cell>
          <cell r="F34" t="str">
            <v>N</v>
          </cell>
        </row>
        <row r="35">
          <cell r="B35" t="str">
            <v>0805_PRIOR_PD_ADJ</v>
          </cell>
          <cell r="D35">
            <v>0</v>
          </cell>
          <cell r="F35" t="str">
            <v>N</v>
          </cell>
        </row>
        <row r="36">
          <cell r="B36" t="str">
            <v>0807_DAILY_REMIT</v>
          </cell>
          <cell r="D36">
            <v>0</v>
          </cell>
          <cell r="F36" t="str">
            <v>N</v>
          </cell>
        </row>
        <row r="37">
          <cell r="B37" t="str">
            <v>0807_PRIOR_PD_ADJ</v>
          </cell>
          <cell r="D37">
            <v>0</v>
          </cell>
          <cell r="F37" t="str">
            <v>N</v>
          </cell>
        </row>
        <row r="38">
          <cell r="B38" t="str">
            <v>0809_DAILY_REMIT</v>
          </cell>
          <cell r="D38">
            <v>0</v>
          </cell>
          <cell r="F38" t="str">
            <v>N</v>
          </cell>
        </row>
        <row r="39">
          <cell r="B39" t="str">
            <v>0809_PRIOR_PD_ADJ</v>
          </cell>
          <cell r="D39">
            <v>0</v>
          </cell>
          <cell r="F39" t="str">
            <v>N</v>
          </cell>
        </row>
        <row r="40">
          <cell r="B40" t="str">
            <v>0900_DAILY_REMIT</v>
          </cell>
          <cell r="D40">
            <v>0</v>
          </cell>
          <cell r="F40" t="str">
            <v>N</v>
          </cell>
        </row>
        <row r="41">
          <cell r="B41" t="str">
            <v>0900_PRIOR_PD_ADJ</v>
          </cell>
          <cell r="D41">
            <v>0</v>
          </cell>
          <cell r="F41" t="str">
            <v>N</v>
          </cell>
        </row>
        <row r="42">
          <cell r="B42" t="str">
            <v>0907_DAILY_REMIT</v>
          </cell>
          <cell r="D42">
            <v>0</v>
          </cell>
          <cell r="F42" t="str">
            <v>N</v>
          </cell>
        </row>
        <row r="43">
          <cell r="B43" t="str">
            <v>0907_PRIOR_PD_ADJ</v>
          </cell>
          <cell r="D43">
            <v>0</v>
          </cell>
          <cell r="F43" t="str">
            <v>N</v>
          </cell>
        </row>
        <row r="44">
          <cell r="B44" t="str">
            <v>0911_DAILY_REMIT</v>
          </cell>
          <cell r="D44">
            <v>0</v>
          </cell>
          <cell r="F44" t="str">
            <v>N</v>
          </cell>
        </row>
        <row r="45">
          <cell r="B45" t="str">
            <v>0911_PRIOR_PD_ADJ</v>
          </cell>
          <cell r="D45">
            <v>0</v>
          </cell>
          <cell r="F45" t="str">
            <v>N</v>
          </cell>
        </row>
        <row r="46">
          <cell r="B46" t="str">
            <v>0913_DAILY_REMIT</v>
          </cell>
          <cell r="D46">
            <v>0</v>
          </cell>
          <cell r="F46" t="str">
            <v>N</v>
          </cell>
        </row>
        <row r="47">
          <cell r="B47" t="str">
            <v>0913_PRIOR_PD_ADJ</v>
          </cell>
          <cell r="D47">
            <v>0</v>
          </cell>
          <cell r="F47" t="str">
            <v>N</v>
          </cell>
        </row>
        <row r="48">
          <cell r="B48" t="str">
            <v>0916_DAILY_REMIT</v>
          </cell>
          <cell r="D48">
            <v>0</v>
          </cell>
          <cell r="F48" t="str">
            <v>N</v>
          </cell>
        </row>
        <row r="49">
          <cell r="B49" t="str">
            <v>0916_PRIOR_PD_ADJ</v>
          </cell>
          <cell r="D49">
            <v>0</v>
          </cell>
          <cell r="F49" t="str">
            <v>N</v>
          </cell>
        </row>
        <row r="50">
          <cell r="B50" t="str">
            <v>5007_DAILY_REMIT</v>
          </cell>
          <cell r="D50">
            <v>0</v>
          </cell>
          <cell r="F50" t="str">
            <v>N</v>
          </cell>
        </row>
        <row r="51">
          <cell r="B51" t="str">
            <v>5007_PRIOR_PD_ADJ</v>
          </cell>
          <cell r="D51">
            <v>0</v>
          </cell>
          <cell r="F51" t="str">
            <v>N</v>
          </cell>
        </row>
        <row r="52">
          <cell r="B52" t="str">
            <v>5011_DAILY_REMIT</v>
          </cell>
          <cell r="D52">
            <v>0</v>
          </cell>
          <cell r="F52" t="str">
            <v>N</v>
          </cell>
        </row>
        <row r="53">
          <cell r="B53" t="str">
            <v>5011_PRIOR_PD_ADJ</v>
          </cell>
          <cell r="D53">
            <v>0</v>
          </cell>
          <cell r="F53" t="str">
            <v>N</v>
          </cell>
        </row>
        <row r="54">
          <cell r="B54" t="str">
            <v>5021_DAILY_REMIT</v>
          </cell>
          <cell r="D54">
            <v>0</v>
          </cell>
          <cell r="F54" t="str">
            <v>N</v>
          </cell>
        </row>
        <row r="55">
          <cell r="B55" t="str">
            <v>5021_PRIOR_PD_ADJ</v>
          </cell>
          <cell r="D55">
            <v>0</v>
          </cell>
          <cell r="F55" t="str">
            <v>N</v>
          </cell>
        </row>
        <row r="56">
          <cell r="B56" t="str">
            <v>5023_DAILY_REMIT</v>
          </cell>
          <cell r="D56">
            <v>0</v>
          </cell>
          <cell r="F56" t="str">
            <v>N</v>
          </cell>
        </row>
        <row r="57">
          <cell r="B57" t="str">
            <v>5023_PRIOR_PD_ADJ</v>
          </cell>
          <cell r="D57">
            <v>0</v>
          </cell>
          <cell r="F57" t="str">
            <v>N</v>
          </cell>
        </row>
        <row r="58">
          <cell r="B58" t="str">
            <v>5024_DAILY_REMIT</v>
          </cell>
          <cell r="D58">
            <v>0</v>
          </cell>
          <cell r="F58" t="str">
            <v>N</v>
          </cell>
        </row>
        <row r="59">
          <cell r="B59" t="str">
            <v>5024_PRIOR_PD_ADJ</v>
          </cell>
          <cell r="D59">
            <v>0</v>
          </cell>
          <cell r="F59" t="str">
            <v>N</v>
          </cell>
        </row>
        <row r="60">
          <cell r="B60" t="str">
            <v>5025_DAILY_REMIT</v>
          </cell>
          <cell r="D60">
            <v>0</v>
          </cell>
          <cell r="F60" t="str">
            <v>N</v>
          </cell>
        </row>
        <row r="61">
          <cell r="B61" t="str">
            <v>5025_PRIOR_PD_ADJ</v>
          </cell>
          <cell r="D61">
            <v>0</v>
          </cell>
          <cell r="F61" t="str">
            <v>N</v>
          </cell>
        </row>
        <row r="62">
          <cell r="B62" t="str">
            <v>9007_DAILY_REMIT</v>
          </cell>
          <cell r="D62">
            <v>0</v>
          </cell>
          <cell r="F62" t="str">
            <v>N</v>
          </cell>
        </row>
        <row r="63">
          <cell r="B63" t="str">
            <v>9007_PRIOR_PD_ADJ</v>
          </cell>
          <cell r="D63">
            <v>0</v>
          </cell>
          <cell r="F63" t="str">
            <v>N</v>
          </cell>
        </row>
        <row r="64">
          <cell r="B64" t="str">
            <v>9011_DAILY_REMIT</v>
          </cell>
          <cell r="D64">
            <v>0</v>
          </cell>
          <cell r="F64" t="str">
            <v>N</v>
          </cell>
        </row>
        <row r="65">
          <cell r="B65" t="str">
            <v>9011_PRIOR_PD_ADJ</v>
          </cell>
          <cell r="D65">
            <v>0</v>
          </cell>
          <cell r="F65" t="str">
            <v>N</v>
          </cell>
        </row>
        <row r="66">
          <cell r="B66" t="str">
            <v>9207_DAILY_REMIT</v>
          </cell>
          <cell r="D66">
            <v>0</v>
          </cell>
          <cell r="F66" t="str">
            <v>N</v>
          </cell>
        </row>
        <row r="67">
          <cell r="B67" t="str">
            <v>9207_PRIOR_PD_ADJ</v>
          </cell>
          <cell r="D67">
            <v>0</v>
          </cell>
          <cell r="F67" t="str">
            <v>N</v>
          </cell>
        </row>
        <row r="68">
          <cell r="B68" t="str">
            <v>9508_DAILY_REMIT</v>
          </cell>
          <cell r="D68">
            <v>0</v>
          </cell>
          <cell r="F68" t="str">
            <v>N</v>
          </cell>
        </row>
        <row r="69">
          <cell r="B69" t="str">
            <v>9508_PRIOR_PD_ADJ</v>
          </cell>
          <cell r="D69">
            <v>0</v>
          </cell>
          <cell r="F69" t="str">
            <v>N</v>
          </cell>
        </row>
        <row r="70">
          <cell r="B70" t="str">
            <v>9709_DAILY_REMIT</v>
          </cell>
          <cell r="D70">
            <v>0</v>
          </cell>
          <cell r="F70" t="str">
            <v>N</v>
          </cell>
        </row>
        <row r="71">
          <cell r="B71" t="str">
            <v>9709_PRIOR_PD_ADJ</v>
          </cell>
          <cell r="D71">
            <v>0</v>
          </cell>
          <cell r="F71" t="str">
            <v>N</v>
          </cell>
        </row>
        <row r="72">
          <cell r="B72" t="str">
            <v>9801_DAILY_REMIT</v>
          </cell>
          <cell r="D72">
            <v>0</v>
          </cell>
          <cell r="F72" t="str">
            <v>N</v>
          </cell>
        </row>
        <row r="73">
          <cell r="B73" t="str">
            <v>9801_PRIOR_PD_ADJ</v>
          </cell>
          <cell r="D73">
            <v>0</v>
          </cell>
          <cell r="F73" t="str">
            <v>N</v>
          </cell>
        </row>
        <row r="74">
          <cell r="B74" t="str">
            <v>9802_DAILY_REMIT</v>
          </cell>
          <cell r="D74">
            <v>0</v>
          </cell>
          <cell r="F74" t="str">
            <v>N</v>
          </cell>
        </row>
        <row r="75">
          <cell r="B75" t="str">
            <v>9802_PRIOR_PD_ADJ</v>
          </cell>
          <cell r="D75">
            <v>0</v>
          </cell>
          <cell r="F75" t="str">
            <v>N</v>
          </cell>
        </row>
        <row r="76">
          <cell r="B76" t="str">
            <v>9803_DAILY_REMIT</v>
          </cell>
          <cell r="D76">
            <v>0</v>
          </cell>
          <cell r="F76" t="str">
            <v>N</v>
          </cell>
        </row>
        <row r="77">
          <cell r="B77" t="str">
            <v>9803_PRIOR_PD_ADJ</v>
          </cell>
          <cell r="D77">
            <v>0</v>
          </cell>
          <cell r="F77" t="str">
            <v>N</v>
          </cell>
        </row>
        <row r="78">
          <cell r="B78" t="str">
            <v>9804_DAILY_REMIT</v>
          </cell>
          <cell r="D78">
            <v>0</v>
          </cell>
          <cell r="F78" t="str">
            <v>N</v>
          </cell>
        </row>
        <row r="79">
          <cell r="B79" t="str">
            <v>9804_PRIOR_PD_ADJ</v>
          </cell>
          <cell r="D79">
            <v>0</v>
          </cell>
          <cell r="F79" t="str">
            <v>N</v>
          </cell>
        </row>
        <row r="80">
          <cell r="B80" t="str">
            <v>A_dealerbalance</v>
          </cell>
          <cell r="D80">
            <v>3063006133.79</v>
          </cell>
          <cell r="F80" t="str">
            <v>N</v>
          </cell>
        </row>
        <row r="81">
          <cell r="B81" t="str">
            <v>ACCUMTN_START_DATE_2010</v>
          </cell>
          <cell r="D81">
            <v>0</v>
          </cell>
          <cell r="F81" t="str">
            <v>D</v>
          </cell>
        </row>
        <row r="82">
          <cell r="B82" t="str">
            <v>ACCUMTN_START_DATE_2012A</v>
          </cell>
          <cell r="D82">
            <v>0</v>
          </cell>
          <cell r="E82">
            <v>41944</v>
          </cell>
          <cell r="F82" t="str">
            <v>D</v>
          </cell>
        </row>
        <row r="83">
          <cell r="B83" t="str">
            <v>ACCUMTN_START_DATE_2012B</v>
          </cell>
          <cell r="D83">
            <v>0</v>
          </cell>
          <cell r="E83">
            <v>41579</v>
          </cell>
          <cell r="F83" t="str">
            <v>D</v>
          </cell>
        </row>
        <row r="84">
          <cell r="B84" t="str">
            <v>ACCUMTN_START_DATE_2013A</v>
          </cell>
          <cell r="D84">
            <v>0</v>
          </cell>
          <cell r="E84">
            <v>42217</v>
          </cell>
          <cell r="F84" t="str">
            <v>D</v>
          </cell>
        </row>
        <row r="85">
          <cell r="B85" t="str">
            <v>Actualint20081</v>
          </cell>
          <cell r="D85">
            <v>71385.08</v>
          </cell>
          <cell r="F85" t="str">
            <v>N</v>
          </cell>
        </row>
        <row r="86">
          <cell r="B86" t="str">
            <v>Actualint20101</v>
          </cell>
          <cell r="D86">
            <v>0</v>
          </cell>
          <cell r="F86" t="str">
            <v>N</v>
          </cell>
        </row>
        <row r="87">
          <cell r="B87" t="str">
            <v>ADDITIONAL_INT_2008</v>
          </cell>
          <cell r="D87">
            <v>0</v>
          </cell>
          <cell r="F87" t="str">
            <v>N</v>
          </cell>
        </row>
        <row r="88">
          <cell r="B88" t="str">
            <v>ADDITIONAL_INT_2010</v>
          </cell>
          <cell r="D88">
            <v>0</v>
          </cell>
          <cell r="F88" t="str">
            <v>N</v>
          </cell>
        </row>
        <row r="89">
          <cell r="B89" t="str">
            <v>ADDITIONAL_INT_2010-1</v>
          </cell>
          <cell r="D89">
            <v>0</v>
          </cell>
          <cell r="F89" t="str">
            <v>N</v>
          </cell>
        </row>
        <row r="90">
          <cell r="B90" t="str">
            <v>ADDITIONAL_INT_2012A</v>
          </cell>
          <cell r="D90">
            <v>0</v>
          </cell>
          <cell r="F90" t="str">
            <v>N</v>
          </cell>
        </row>
        <row r="91">
          <cell r="B91" t="str">
            <v>ADDITIONAL_INT_2012B</v>
          </cell>
          <cell r="D91">
            <v>0</v>
          </cell>
          <cell r="F91" t="str">
            <v>N</v>
          </cell>
        </row>
        <row r="92">
          <cell r="B92" t="str">
            <v>ADDITIONAL_INT_2013A</v>
          </cell>
          <cell r="D92">
            <v>0</v>
          </cell>
          <cell r="F92" t="str">
            <v>N</v>
          </cell>
        </row>
        <row r="93">
          <cell r="B93" t="str">
            <v>ADV_DEF_2010</v>
          </cell>
          <cell r="D93">
            <v>0</v>
          </cell>
          <cell r="F93" t="str">
            <v>N</v>
          </cell>
        </row>
        <row r="94">
          <cell r="B94" t="str">
            <v>ADV_DEF_2012A</v>
          </cell>
          <cell r="D94">
            <v>0</v>
          </cell>
          <cell r="F94" t="str">
            <v>N</v>
          </cell>
        </row>
        <row r="95">
          <cell r="B95" t="str">
            <v>ADV_DEF_2012B</v>
          </cell>
          <cell r="D95">
            <v>0</v>
          </cell>
          <cell r="F95" t="str">
            <v>N</v>
          </cell>
        </row>
        <row r="96">
          <cell r="B96" t="str">
            <v>ADV_DEF_2013A</v>
          </cell>
          <cell r="D96">
            <v>0</v>
          </cell>
          <cell r="F96" t="str">
            <v>N</v>
          </cell>
        </row>
        <row r="97">
          <cell r="B97" t="str">
            <v>ADV_DEF_REIMBURSE_2012A</v>
          </cell>
          <cell r="D97">
            <v>0</v>
          </cell>
          <cell r="F97" t="str">
            <v>N</v>
          </cell>
        </row>
        <row r="98">
          <cell r="B98" t="str">
            <v>ADV_DEF_REIMBURSE_2012B</v>
          </cell>
          <cell r="D98">
            <v>0</v>
          </cell>
          <cell r="F98" t="str">
            <v>N</v>
          </cell>
        </row>
        <row r="99">
          <cell r="B99" t="str">
            <v>ADV_DEF_REIMBURSE_2013A</v>
          </cell>
          <cell r="D99">
            <v>0</v>
          </cell>
          <cell r="F99" t="str">
            <v>N</v>
          </cell>
        </row>
        <row r="100">
          <cell r="B100" t="str">
            <v>ADV_PAY_2010</v>
          </cell>
          <cell r="D100">
            <v>0</v>
          </cell>
          <cell r="F100" t="str">
            <v>N</v>
          </cell>
        </row>
        <row r="101">
          <cell r="B101" t="str">
            <v>ADV_PAY_2012A</v>
          </cell>
          <cell r="D101">
            <v>0</v>
          </cell>
          <cell r="F101" t="str">
            <v>N</v>
          </cell>
        </row>
        <row r="102">
          <cell r="B102" t="str">
            <v>ADV_PAY_2012B</v>
          </cell>
          <cell r="D102">
            <v>0</v>
          </cell>
          <cell r="F102" t="str">
            <v>N</v>
          </cell>
        </row>
        <row r="103">
          <cell r="B103" t="str">
            <v>ADV_PAY_2013A</v>
          </cell>
          <cell r="D103">
            <v>0</v>
          </cell>
          <cell r="F103" t="str">
            <v>N</v>
          </cell>
        </row>
        <row r="104">
          <cell r="B104" t="str">
            <v>ADV_PAY_REIMBURSE_2010</v>
          </cell>
          <cell r="D104">
            <v>0</v>
          </cell>
          <cell r="F104" t="str">
            <v>N</v>
          </cell>
        </row>
        <row r="105">
          <cell r="B105" t="str">
            <v>ADV_PAY_REIMBURSE_2012A</v>
          </cell>
          <cell r="D105">
            <v>0</v>
          </cell>
          <cell r="F105" t="str">
            <v>N</v>
          </cell>
        </row>
        <row r="106">
          <cell r="B106" t="str">
            <v>ADV_PAY_REIMBURSE_2012B</v>
          </cell>
          <cell r="D106">
            <v>0</v>
          </cell>
          <cell r="F106" t="str">
            <v>N</v>
          </cell>
        </row>
        <row r="107">
          <cell r="B107" t="str">
            <v>ADV_PAY_REIMBURSE_2013A</v>
          </cell>
          <cell r="D107">
            <v>0</v>
          </cell>
          <cell r="F107" t="str">
            <v>N</v>
          </cell>
        </row>
        <row r="108">
          <cell r="B108" t="str">
            <v>B_dealerbalance</v>
          </cell>
          <cell r="D108">
            <v>538873782.04</v>
          </cell>
          <cell r="F108" t="str">
            <v>N</v>
          </cell>
        </row>
        <row r="109">
          <cell r="B109" t="str">
            <v>C_dealerbalance</v>
          </cell>
          <cell r="D109">
            <v>561749830.81</v>
          </cell>
          <cell r="F109" t="str">
            <v>N</v>
          </cell>
        </row>
        <row r="110">
          <cell r="B110" t="str">
            <v>CHANGE_FACILITY_2008</v>
          </cell>
          <cell r="D110">
            <v>0</v>
          </cell>
          <cell r="F110" t="str">
            <v>N</v>
          </cell>
        </row>
        <row r="111">
          <cell r="B111" t="str">
            <v>CHANGE_FACILITY_2010-1</v>
          </cell>
          <cell r="D111">
            <v>0</v>
          </cell>
          <cell r="F111" t="str">
            <v>N</v>
          </cell>
        </row>
        <row r="112">
          <cell r="B112" t="str">
            <v>CHANGE_NOTES_2008</v>
          </cell>
          <cell r="D112">
            <v>0</v>
          </cell>
          <cell r="F112" t="str">
            <v>N</v>
          </cell>
        </row>
        <row r="113">
          <cell r="B113" t="str">
            <v>CHANGE_NOTES_2010</v>
          </cell>
          <cell r="D113">
            <v>0</v>
          </cell>
          <cell r="F113" t="str">
            <v>N</v>
          </cell>
        </row>
        <row r="114">
          <cell r="B114" t="str">
            <v>CHANGE_NOTES_2010-1</v>
          </cell>
          <cell r="D114">
            <v>0</v>
          </cell>
          <cell r="F114" t="str">
            <v>N</v>
          </cell>
        </row>
        <row r="115">
          <cell r="B115" t="str">
            <v>CHANGE_NOTES_2012A</v>
          </cell>
          <cell r="D115">
            <v>0</v>
          </cell>
          <cell r="F115" t="str">
            <v>N</v>
          </cell>
        </row>
        <row r="116">
          <cell r="B116" t="str">
            <v>CHANGE_NOTES_2012B</v>
          </cell>
          <cell r="D116">
            <v>0</v>
          </cell>
          <cell r="F116" t="str">
            <v>N</v>
          </cell>
        </row>
        <row r="117">
          <cell r="B117" t="str">
            <v>CHANGE_NOTES_2013A</v>
          </cell>
          <cell r="D117">
            <v>0</v>
          </cell>
          <cell r="F117" t="str">
            <v>N</v>
          </cell>
        </row>
        <row r="118">
          <cell r="B118" t="str">
            <v>CMA_OFFSET</v>
          </cell>
          <cell r="D118">
            <v>492324886.96</v>
          </cell>
          <cell r="F118" t="str">
            <v>N</v>
          </cell>
        </row>
        <row r="119">
          <cell r="B119" t="str">
            <v>CMA_OFFSET_INT</v>
          </cell>
          <cell r="D119">
            <v>1109256.89</v>
          </cell>
          <cell r="F119" t="str">
            <v>N</v>
          </cell>
        </row>
        <row r="120">
          <cell r="B120" t="str">
            <v>COLL_END_DATE</v>
          </cell>
          <cell r="D120">
            <v>0</v>
          </cell>
          <cell r="E120">
            <v>41425</v>
          </cell>
          <cell r="F120" t="str">
            <v>D</v>
          </cell>
        </row>
        <row r="121">
          <cell r="B121" t="str">
            <v>COLL_INTEREST</v>
          </cell>
          <cell r="D121">
            <v>1709.47</v>
          </cell>
          <cell r="F121" t="str">
            <v>N</v>
          </cell>
        </row>
        <row r="122">
          <cell r="B122" t="str">
            <v>CP_RATE_2010_1</v>
          </cell>
          <cell r="D122">
            <v>0</v>
          </cell>
          <cell r="F122" t="str">
            <v>N</v>
          </cell>
        </row>
        <row r="123">
          <cell r="B123" t="str">
            <v>D_dealerbalance</v>
          </cell>
          <cell r="D123">
            <v>663738397.19</v>
          </cell>
          <cell r="F123" t="str">
            <v>N</v>
          </cell>
        </row>
        <row r="124">
          <cell r="B124" t="str">
            <v>DISTRIBUTION_DATE</v>
          </cell>
          <cell r="D124">
            <v>0</v>
          </cell>
          <cell r="E124">
            <v>41442</v>
          </cell>
          <cell r="F124" t="str">
            <v>D</v>
          </cell>
        </row>
        <row r="125">
          <cell r="B125" t="str">
            <v>EARLY_AMORT_PERIOD_2008</v>
          </cell>
          <cell r="C125" t="str">
            <v>NO</v>
          </cell>
          <cell r="D125">
            <v>0</v>
          </cell>
          <cell r="F125" t="str">
            <v>N</v>
          </cell>
        </row>
        <row r="126">
          <cell r="B126" t="str">
            <v>EARLY_AMORT_PERIOD_2010</v>
          </cell>
          <cell r="C126" t="str">
            <v>NO</v>
          </cell>
          <cell r="D126">
            <v>0</v>
          </cell>
          <cell r="F126" t="str">
            <v>N</v>
          </cell>
        </row>
        <row r="127">
          <cell r="B127" t="str">
            <v>EARLY_AMORT_PERIOD_2010-1</v>
          </cell>
          <cell r="C127" t="str">
            <v>NO</v>
          </cell>
          <cell r="D127">
            <v>0</v>
          </cell>
          <cell r="F127" t="str">
            <v>N</v>
          </cell>
        </row>
        <row r="128">
          <cell r="B128" t="str">
            <v>EARLY_AMORT_PERIOD_2012A</v>
          </cell>
          <cell r="C128" t="str">
            <v>NO</v>
          </cell>
          <cell r="D128">
            <v>0</v>
          </cell>
          <cell r="F128" t="str">
            <v>N</v>
          </cell>
        </row>
        <row r="129">
          <cell r="B129" t="str">
            <v>EARLY_AMORT_PERIOD_2012B</v>
          </cell>
          <cell r="C129" t="str">
            <v>NO</v>
          </cell>
          <cell r="D129">
            <v>0</v>
          </cell>
          <cell r="F129" t="str">
            <v>N</v>
          </cell>
        </row>
        <row r="130">
          <cell r="B130" t="str">
            <v>EARLY_AMORT_PERIOD_2013A</v>
          </cell>
          <cell r="D130">
            <v>0</v>
          </cell>
          <cell r="F130" t="str">
            <v>N</v>
          </cell>
        </row>
        <row r="131">
          <cell r="B131" t="str">
            <v>EARNING_YIELD_SUPPLEMENT</v>
          </cell>
          <cell r="D131">
            <v>0</v>
          </cell>
          <cell r="F131" t="str">
            <v>N</v>
          </cell>
        </row>
        <row r="132">
          <cell r="B132" t="str">
            <v>EXCESS_DISTRIBUTION</v>
          </cell>
          <cell r="D132">
            <v>0</v>
          </cell>
          <cell r="F132" t="str">
            <v>N</v>
          </cell>
        </row>
        <row r="133">
          <cell r="B133" t="str">
            <v>EXCESS_INTEREST</v>
          </cell>
          <cell r="D133">
            <v>0</v>
          </cell>
          <cell r="F133" t="str">
            <v>N</v>
          </cell>
        </row>
        <row r="134">
          <cell r="B134" t="str">
            <v>FAP_20081</v>
          </cell>
          <cell r="D134">
            <v>0.789</v>
          </cell>
          <cell r="F134" t="str">
            <v>N</v>
          </cell>
        </row>
        <row r="135">
          <cell r="B135" t="str">
            <v>FAP_20101</v>
          </cell>
          <cell r="D135">
            <v>0</v>
          </cell>
          <cell r="F135" t="str">
            <v>N</v>
          </cell>
        </row>
        <row r="136">
          <cell r="B136" t="str">
            <v>FAP_2010A</v>
          </cell>
          <cell r="D136">
            <v>0</v>
          </cell>
          <cell r="F136" t="str">
            <v>N</v>
          </cell>
        </row>
        <row r="137">
          <cell r="B137" t="str">
            <v>FAP_2012A</v>
          </cell>
          <cell r="D137">
            <v>0.789</v>
          </cell>
          <cell r="F137" t="str">
            <v>N</v>
          </cell>
        </row>
        <row r="138">
          <cell r="B138" t="str">
            <v>FAP_2012B</v>
          </cell>
          <cell r="D138">
            <v>0.789</v>
          </cell>
          <cell r="F138" t="str">
            <v>N</v>
          </cell>
        </row>
        <row r="139">
          <cell r="B139" t="str">
            <v>FAP_2013A</v>
          </cell>
          <cell r="D139">
            <v>0.789</v>
          </cell>
          <cell r="F139" t="str">
            <v>N</v>
          </cell>
        </row>
        <row r="140">
          <cell r="B140" t="str">
            <v>FEE_SERVICER_ADDN_2008</v>
          </cell>
          <cell r="D140">
            <v>0</v>
          </cell>
          <cell r="F140" t="str">
            <v>N</v>
          </cell>
        </row>
        <row r="141">
          <cell r="B141" t="str">
            <v>FEE_SERVICER_ADDN_2010</v>
          </cell>
          <cell r="D141">
            <v>0</v>
          </cell>
          <cell r="F141" t="str">
            <v>N</v>
          </cell>
        </row>
        <row r="142">
          <cell r="B142" t="str">
            <v>FEE_SERVICER_ADDN_2010-1</v>
          </cell>
          <cell r="D142">
            <v>0</v>
          </cell>
          <cell r="F142" t="str">
            <v>N</v>
          </cell>
        </row>
        <row r="143">
          <cell r="B143" t="str">
            <v>FEE_SERVICER_ADDN_2012A</v>
          </cell>
          <cell r="D143">
            <v>0</v>
          </cell>
          <cell r="F143" t="str">
            <v>N</v>
          </cell>
        </row>
        <row r="144">
          <cell r="B144" t="str">
            <v>FEE_SERVICER_ADDN_2012B</v>
          </cell>
          <cell r="D144">
            <v>0</v>
          </cell>
          <cell r="F144" t="str">
            <v>N</v>
          </cell>
        </row>
        <row r="145">
          <cell r="B145" t="str">
            <v>FEE_SERVICER_ADDN_2013A</v>
          </cell>
          <cell r="D145">
            <v>0</v>
          </cell>
          <cell r="F145" t="str">
            <v>N</v>
          </cell>
        </row>
        <row r="146">
          <cell r="B146" t="str">
            <v>FEE_SERVICER_WAIVED_2008</v>
          </cell>
          <cell r="D146">
            <v>0</v>
          </cell>
          <cell r="F146" t="str">
            <v>N</v>
          </cell>
        </row>
        <row r="147">
          <cell r="B147" t="str">
            <v>FEE_SERVICER_WAIVED_2010</v>
          </cell>
          <cell r="D147">
            <v>0</v>
          </cell>
          <cell r="F147" t="str">
            <v>N</v>
          </cell>
        </row>
        <row r="148">
          <cell r="B148" t="str">
            <v>FEE_SERVICER_WAIVED_2010-1</v>
          </cell>
          <cell r="D148">
            <v>0</v>
          </cell>
          <cell r="F148" t="str">
            <v>N</v>
          </cell>
        </row>
        <row r="149">
          <cell r="B149" t="str">
            <v>FEE_SERVICER_WAIVED_2012A</v>
          </cell>
          <cell r="D149">
            <v>0</v>
          </cell>
          <cell r="F149" t="str">
            <v>N</v>
          </cell>
        </row>
        <row r="150">
          <cell r="B150" t="str">
            <v>FEE_SERVICER_WAIVED_2012B</v>
          </cell>
          <cell r="D150">
            <v>0</v>
          </cell>
          <cell r="F150" t="str">
            <v>N</v>
          </cell>
        </row>
        <row r="151">
          <cell r="B151" t="str">
            <v>FEE_SERVICER_WAIVED_2013A</v>
          </cell>
          <cell r="D151">
            <v>0</v>
          </cell>
          <cell r="F151" t="str">
            <v>N</v>
          </cell>
        </row>
        <row r="152">
          <cell r="B152" t="str">
            <v>FEE_TRUSTEE_OVERDUE_2008</v>
          </cell>
          <cell r="D152">
            <v>0</v>
          </cell>
          <cell r="F152" t="str">
            <v>N</v>
          </cell>
        </row>
        <row r="153">
          <cell r="B153" t="str">
            <v>FEE_TRUSTEE_OVERDUE_2010</v>
          </cell>
          <cell r="D153">
            <v>0</v>
          </cell>
          <cell r="F153" t="str">
            <v>N</v>
          </cell>
        </row>
        <row r="154">
          <cell r="B154" t="str">
            <v>FEE_TRUSTEE_OVERDUE_2010-1</v>
          </cell>
          <cell r="D154">
            <v>0</v>
          </cell>
          <cell r="F154" t="str">
            <v>N</v>
          </cell>
        </row>
        <row r="155">
          <cell r="B155" t="str">
            <v>FEE_TRUSTEE_OVERDUE_2012A</v>
          </cell>
          <cell r="D155">
            <v>0</v>
          </cell>
          <cell r="F155" t="str">
            <v>N</v>
          </cell>
        </row>
        <row r="156">
          <cell r="B156" t="str">
            <v>FEE_TRUSTEE_OVERDUE_2012B</v>
          </cell>
          <cell r="D156">
            <v>0</v>
          </cell>
          <cell r="F156" t="str">
            <v>N</v>
          </cell>
        </row>
        <row r="157">
          <cell r="B157" t="str">
            <v>FEE_TRUSTEE_OVERDUE_2013A</v>
          </cell>
          <cell r="D157">
            <v>0</v>
          </cell>
          <cell r="F157" t="str">
            <v>N</v>
          </cell>
        </row>
        <row r="158">
          <cell r="B158" t="str">
            <v>INT_ACCUM_ACCT_2010</v>
          </cell>
          <cell r="D158">
            <v>0</v>
          </cell>
          <cell r="F158" t="str">
            <v>N</v>
          </cell>
        </row>
        <row r="159">
          <cell r="B159" t="str">
            <v>INT_ACCUM_ACCT_2012A</v>
          </cell>
          <cell r="D159">
            <v>0</v>
          </cell>
          <cell r="F159" t="str">
            <v>N</v>
          </cell>
        </row>
        <row r="160">
          <cell r="B160" t="str">
            <v>INT_ACCUM_ACCT_2012B</v>
          </cell>
          <cell r="D160">
            <v>0</v>
          </cell>
          <cell r="F160" t="str">
            <v>N</v>
          </cell>
        </row>
        <row r="161">
          <cell r="B161" t="str">
            <v>INT_ACCUM_ACCT_2013A</v>
          </cell>
          <cell r="D161">
            <v>0</v>
          </cell>
          <cell r="F161" t="str">
            <v>N</v>
          </cell>
        </row>
        <row r="162">
          <cell r="B162" t="str">
            <v>INT_RES_ACCT_2008</v>
          </cell>
          <cell r="D162">
            <v>20.09</v>
          </cell>
          <cell r="F162" t="str">
            <v>N</v>
          </cell>
        </row>
        <row r="163">
          <cell r="B163" t="str">
            <v>INT_RES_ACCT_2010</v>
          </cell>
          <cell r="D163">
            <v>0</v>
          </cell>
          <cell r="F163" t="str">
            <v>N</v>
          </cell>
        </row>
        <row r="164">
          <cell r="B164" t="str">
            <v>INT_RES_ACCT_2010-1</v>
          </cell>
          <cell r="D164">
            <v>0</v>
          </cell>
          <cell r="F164" t="str">
            <v>N</v>
          </cell>
        </row>
        <row r="165">
          <cell r="B165" t="str">
            <v>INT_RES_ACCT_2012A</v>
          </cell>
          <cell r="D165">
            <v>533.36</v>
          </cell>
          <cell r="F165" t="str">
            <v>N</v>
          </cell>
        </row>
        <row r="166">
          <cell r="B166" t="str">
            <v>INT_RES_ACCT_2012B</v>
          </cell>
          <cell r="D166">
            <v>133.33</v>
          </cell>
          <cell r="F166" t="str">
            <v>N</v>
          </cell>
        </row>
        <row r="167">
          <cell r="B167" t="str">
            <v>INT_RES_ACCT_2013A</v>
          </cell>
          <cell r="D167">
            <v>355.56</v>
          </cell>
          <cell r="F167" t="str">
            <v>N</v>
          </cell>
        </row>
        <row r="168">
          <cell r="B168" t="str">
            <v>INTEREST_CAP_2008</v>
          </cell>
          <cell r="D168">
            <v>0</v>
          </cell>
          <cell r="F168" t="str">
            <v>N</v>
          </cell>
        </row>
        <row r="169">
          <cell r="B169" t="str">
            <v>INTEREST_COLLECTIONS</v>
          </cell>
          <cell r="D169">
            <v>11146498.61</v>
          </cell>
          <cell r="F169" t="str">
            <v>N</v>
          </cell>
        </row>
        <row r="170">
          <cell r="B170" t="str">
            <v>INTEREST_DEFAULTS</v>
          </cell>
          <cell r="D170">
            <v>0</v>
          </cell>
          <cell r="F170" t="str">
            <v>N</v>
          </cell>
        </row>
        <row r="171">
          <cell r="B171" t="str">
            <v>INTEREST_OWED_NOTES_2008</v>
          </cell>
          <cell r="D171">
            <v>0</v>
          </cell>
          <cell r="F171" t="str">
            <v>N</v>
          </cell>
        </row>
        <row r="172">
          <cell r="B172" t="str">
            <v>InterestSpread081</v>
          </cell>
          <cell r="D172">
            <v>0</v>
          </cell>
          <cell r="F172" t="str">
            <v>N</v>
          </cell>
        </row>
        <row r="173">
          <cell r="B173" t="str">
            <v>InterestSpread10A</v>
          </cell>
          <cell r="D173">
            <v>0.0115</v>
          </cell>
          <cell r="F173" t="str">
            <v>N</v>
          </cell>
        </row>
        <row r="174">
          <cell r="B174" t="str">
            <v>InterestSpread12A</v>
          </cell>
          <cell r="D174">
            <v>0.0047</v>
          </cell>
          <cell r="F174" t="str">
            <v>N</v>
          </cell>
        </row>
        <row r="175">
          <cell r="B175" t="str">
            <v>InterestSpread12B</v>
          </cell>
          <cell r="D175">
            <v>0.0035</v>
          </cell>
          <cell r="F175" t="str">
            <v>N</v>
          </cell>
        </row>
        <row r="176">
          <cell r="B176" t="str">
            <v>InterestSpread13A</v>
          </cell>
          <cell r="D176">
            <v>0.003</v>
          </cell>
          <cell r="F176" t="str">
            <v>N</v>
          </cell>
        </row>
        <row r="177">
          <cell r="B177" t="str">
            <v>INVESTEARNEDYSA</v>
          </cell>
          <cell r="D177">
            <v>0</v>
          </cell>
          <cell r="F177" t="str">
            <v>N</v>
          </cell>
        </row>
        <row r="178">
          <cell r="B178" t="str">
            <v>InvestorRate20081</v>
          </cell>
          <cell r="D178">
            <v>0.0022364</v>
          </cell>
          <cell r="F178" t="str">
            <v>N</v>
          </cell>
        </row>
        <row r="179">
          <cell r="B179" t="str">
            <v>InvestorRate20101</v>
          </cell>
          <cell r="D179">
            <v>0</v>
          </cell>
          <cell r="F179" t="str">
            <v>N</v>
          </cell>
        </row>
        <row r="180">
          <cell r="B180" t="str">
            <v>LIBOR_RATE</v>
          </cell>
          <cell r="D180">
            <v>0.001992</v>
          </cell>
          <cell r="F180" t="str">
            <v>N</v>
          </cell>
        </row>
        <row r="181">
          <cell r="B181" t="str">
            <v>LIBOR_RATE_INITIAL</v>
          </cell>
          <cell r="D181">
            <v>0</v>
          </cell>
          <cell r="F181" t="str">
            <v>N</v>
          </cell>
        </row>
        <row r="182">
          <cell r="B182" t="str">
            <v>NEW_INVESTMENT_BALANCE</v>
          </cell>
          <cell r="D182">
            <v>1818692913.31</v>
          </cell>
          <cell r="F182" t="str">
            <v>N</v>
          </cell>
        </row>
        <row r="183">
          <cell r="B183" t="str">
            <v>NMACSvcFee081</v>
          </cell>
          <cell r="D183">
            <v>349458.81</v>
          </cell>
          <cell r="F183" t="str">
            <v>N</v>
          </cell>
        </row>
        <row r="184">
          <cell r="B184" t="str">
            <v>NMACSvcFee101</v>
          </cell>
          <cell r="D184">
            <v>0</v>
          </cell>
          <cell r="F184" t="str">
            <v>N</v>
          </cell>
        </row>
        <row r="185">
          <cell r="B185" t="str">
            <v>NMACSvcFee10A</v>
          </cell>
          <cell r="D185">
            <v>0</v>
          </cell>
          <cell r="F185" t="str">
            <v>N</v>
          </cell>
        </row>
        <row r="186">
          <cell r="B186" t="str">
            <v>NMACSvcFee12A</v>
          </cell>
          <cell r="D186">
            <v>1048250</v>
          </cell>
          <cell r="F186" t="str">
            <v>N</v>
          </cell>
        </row>
        <row r="187">
          <cell r="B187" t="str">
            <v>NMACSvcFee12B</v>
          </cell>
          <cell r="D187">
            <v>262062.5</v>
          </cell>
          <cell r="F187" t="str">
            <v>N</v>
          </cell>
        </row>
        <row r="188">
          <cell r="B188" t="str">
            <v>NMACSvcFee13A</v>
          </cell>
          <cell r="D188">
            <v>1035166.67</v>
          </cell>
          <cell r="F188" t="str">
            <v>N</v>
          </cell>
        </row>
        <row r="189">
          <cell r="B189" t="str">
            <v>NMACSvcFeetransint</v>
          </cell>
          <cell r="D189">
            <v>710122.04</v>
          </cell>
          <cell r="F189" t="str">
            <v>N</v>
          </cell>
        </row>
        <row r="190">
          <cell r="B190" t="str">
            <v>NML_RATING_IG</v>
          </cell>
          <cell r="C190" t="str">
            <v>NO</v>
          </cell>
          <cell r="D190">
            <v>0</v>
          </cell>
          <cell r="F190" t="str">
            <v>C</v>
          </cell>
        </row>
        <row r="191">
          <cell r="B191" t="str">
            <v>NonNissanBal</v>
          </cell>
          <cell r="D191">
            <v>618952257.24</v>
          </cell>
          <cell r="F191" t="str">
            <v>N</v>
          </cell>
        </row>
        <row r="192">
          <cell r="B192" t="str">
            <v>OPTIONAL_REDEMPTION_2008</v>
          </cell>
          <cell r="D192">
            <v>0</v>
          </cell>
          <cell r="F192" t="str">
            <v>N</v>
          </cell>
        </row>
        <row r="193">
          <cell r="B193" t="str">
            <v>OPTIONAL_REDEMPTION_2010</v>
          </cell>
          <cell r="D193">
            <v>0</v>
          </cell>
          <cell r="F193" t="str">
            <v>N</v>
          </cell>
        </row>
        <row r="194">
          <cell r="B194" t="str">
            <v>OPTIONAL_REDEMPTION_2010-1</v>
          </cell>
          <cell r="D194">
            <v>0</v>
          </cell>
          <cell r="F194" t="str">
            <v>N</v>
          </cell>
        </row>
        <row r="195">
          <cell r="B195" t="str">
            <v>OPTIONAL_REDEMPTION_2012A</v>
          </cell>
          <cell r="D195">
            <v>0</v>
          </cell>
          <cell r="F195" t="str">
            <v>N</v>
          </cell>
        </row>
        <row r="196">
          <cell r="B196" t="str">
            <v>OPTIONAL_REDEMPTION_2012B</v>
          </cell>
          <cell r="D196">
            <v>0</v>
          </cell>
          <cell r="F196" t="str">
            <v>N</v>
          </cell>
        </row>
        <row r="197">
          <cell r="B197" t="str">
            <v>OPTIONAL_REDEMPTION_2013A</v>
          </cell>
          <cell r="D197">
            <v>0</v>
          </cell>
          <cell r="F197" t="str">
            <v>N</v>
          </cell>
        </row>
        <row r="198">
          <cell r="B198" t="str">
            <v>POOL_DEALER_1</v>
          </cell>
          <cell r="D198">
            <v>149665149.44</v>
          </cell>
          <cell r="F198" t="str">
            <v>N</v>
          </cell>
        </row>
        <row r="199">
          <cell r="B199" t="str">
            <v>POOL_DEALER_2</v>
          </cell>
          <cell r="D199">
            <v>92836907.26</v>
          </cell>
          <cell r="F199" t="str">
            <v>N</v>
          </cell>
        </row>
        <row r="200">
          <cell r="B200" t="str">
            <v>POOL_DEALER_3</v>
          </cell>
          <cell r="D200">
            <v>88303139.92</v>
          </cell>
          <cell r="F200" t="str">
            <v>N</v>
          </cell>
        </row>
        <row r="201">
          <cell r="B201" t="str">
            <v>POOL_DEALER_4</v>
          </cell>
          <cell r="D201">
            <v>78278156.81</v>
          </cell>
          <cell r="F201" t="str">
            <v>N</v>
          </cell>
        </row>
        <row r="202">
          <cell r="B202" t="str">
            <v>POOL_DEALER_5</v>
          </cell>
          <cell r="D202">
            <v>0</v>
          </cell>
          <cell r="F202" t="str">
            <v>N</v>
          </cell>
        </row>
        <row r="203">
          <cell r="B203" t="str">
            <v>POOL_DEALER_6</v>
          </cell>
          <cell r="D203">
            <v>0</v>
          </cell>
          <cell r="F203" t="str">
            <v>N</v>
          </cell>
        </row>
        <row r="204">
          <cell r="B204" t="str">
            <v>POOL_DEALER_AUTONATION</v>
          </cell>
          <cell r="D204">
            <v>279865420.04</v>
          </cell>
          <cell r="F204" t="str">
            <v>N</v>
          </cell>
        </row>
        <row r="205">
          <cell r="B205" t="str">
            <v>POOL_DEFAULTS</v>
          </cell>
          <cell r="D205">
            <v>0</v>
          </cell>
          <cell r="F205" t="str">
            <v>N</v>
          </cell>
        </row>
        <row r="206">
          <cell r="B206" t="str">
            <v>POOL_EXCESS_FUNDING</v>
          </cell>
          <cell r="D206">
            <v>0</v>
          </cell>
          <cell r="F206" t="str">
            <v>N</v>
          </cell>
        </row>
        <row r="207">
          <cell r="B207" t="str">
            <v>POOL_INELIGIBLE</v>
          </cell>
          <cell r="D207">
            <v>0</v>
          </cell>
          <cell r="F207" t="str">
            <v>N</v>
          </cell>
        </row>
        <row r="208">
          <cell r="B208" t="str">
            <v>POOL_PPY_RATE</v>
          </cell>
          <cell r="D208">
            <v>0</v>
          </cell>
          <cell r="F208" t="str">
            <v>N</v>
          </cell>
        </row>
        <row r="209">
          <cell r="B209" t="str">
            <v>POOL_RECEIVABLES</v>
          </cell>
          <cell r="D209">
            <v>4480223550.75</v>
          </cell>
          <cell r="F209" t="str">
            <v>N</v>
          </cell>
        </row>
        <row r="210">
          <cell r="B210" t="str">
            <v>POOL_RECEIVABLES_NET</v>
          </cell>
          <cell r="D210">
            <v>4966982831.13</v>
          </cell>
          <cell r="F210" t="str">
            <v>N</v>
          </cell>
        </row>
        <row r="211">
          <cell r="B211" t="str">
            <v>POOL_USED_OC</v>
          </cell>
          <cell r="D211">
            <v>360648673.2</v>
          </cell>
          <cell r="F211" t="str">
            <v>N</v>
          </cell>
        </row>
        <row r="212">
          <cell r="B212" t="str">
            <v>PRINCIPAL_ADJ</v>
          </cell>
          <cell r="D212">
            <v>0</v>
          </cell>
          <cell r="F212" t="str">
            <v>N</v>
          </cell>
        </row>
        <row r="213">
          <cell r="B213" t="str">
            <v>PRINCIPAL_COLLECTIONS</v>
          </cell>
          <cell r="D213">
            <v>1916362786.43</v>
          </cell>
          <cell r="F213" t="str">
            <v>N</v>
          </cell>
        </row>
        <row r="214">
          <cell r="B214" t="str">
            <v>RECV_ADDED_ADDTL_ACCT</v>
          </cell>
          <cell r="D214">
            <v>0</v>
          </cell>
          <cell r="F214" t="str">
            <v>N</v>
          </cell>
        </row>
        <row r="215">
          <cell r="B215" t="str">
            <v>RECV_REC_WO</v>
          </cell>
          <cell r="D215">
            <v>0</v>
          </cell>
          <cell r="F215" t="str">
            <v>N</v>
          </cell>
        </row>
        <row r="216">
          <cell r="B216" t="str">
            <v>REPURCHASES</v>
          </cell>
          <cell r="D216">
            <v>9156951.54</v>
          </cell>
          <cell r="F216" t="str">
            <v>N</v>
          </cell>
        </row>
        <row r="217">
          <cell r="B217" t="str">
            <v>RESERVE_ADDL_CASH_2008</v>
          </cell>
          <cell r="D217">
            <v>0</v>
          </cell>
          <cell r="F217" t="str">
            <v>N</v>
          </cell>
        </row>
        <row r="218">
          <cell r="B218" t="str">
            <v>RESERVE_ADDL_CASH_2010</v>
          </cell>
          <cell r="D218">
            <v>0</v>
          </cell>
          <cell r="F218" t="str">
            <v>N</v>
          </cell>
        </row>
        <row r="219">
          <cell r="B219" t="str">
            <v>RESERVE_ADDL_CASH_2010-1</v>
          </cell>
          <cell r="D219">
            <v>0</v>
          </cell>
          <cell r="F219" t="str">
            <v>N</v>
          </cell>
        </row>
        <row r="220">
          <cell r="B220" t="str">
            <v>RESERVE_ADDL_CASH_2012A</v>
          </cell>
          <cell r="D220">
            <v>0</v>
          </cell>
          <cell r="F220" t="str">
            <v>N</v>
          </cell>
        </row>
        <row r="221">
          <cell r="B221" t="str">
            <v>RESERVE_ADDL_CASH_2012B</v>
          </cell>
          <cell r="D221">
            <v>0</v>
          </cell>
          <cell r="F221" t="str">
            <v>N</v>
          </cell>
        </row>
        <row r="222">
          <cell r="B222" t="str">
            <v>RESERVE_ADDL_CASH_2013A</v>
          </cell>
          <cell r="D222">
            <v>0</v>
          </cell>
          <cell r="F222" t="str">
            <v>N</v>
          </cell>
        </row>
        <row r="223">
          <cell r="B223" t="str">
            <v>SAP_20010A</v>
          </cell>
          <cell r="D223">
            <v>0</v>
          </cell>
          <cell r="F223" t="str">
            <v>N</v>
          </cell>
        </row>
        <row r="224">
          <cell r="B224" t="str">
            <v>SAP_20081</v>
          </cell>
          <cell r="D224">
            <v>0.1297</v>
          </cell>
          <cell r="F224" t="str">
            <v>N</v>
          </cell>
        </row>
        <row r="225">
          <cell r="B225" t="str">
            <v>SAP_2010-1</v>
          </cell>
          <cell r="D225">
            <v>0</v>
          </cell>
          <cell r="F225" t="str">
            <v>N</v>
          </cell>
        </row>
        <row r="226">
          <cell r="B226" t="str">
            <v>SAP_2012A</v>
          </cell>
          <cell r="D226">
            <v>0.389</v>
          </cell>
          <cell r="F226" t="str">
            <v>N</v>
          </cell>
        </row>
        <row r="227">
          <cell r="B227" t="str">
            <v>SAP_2012B</v>
          </cell>
          <cell r="D227">
            <v>0.0972</v>
          </cell>
          <cell r="F227" t="str">
            <v>N</v>
          </cell>
        </row>
        <row r="228">
          <cell r="B228" t="str">
            <v>SAP_2013A</v>
          </cell>
          <cell r="D228">
            <v>0.3841</v>
          </cell>
          <cell r="F228" t="str">
            <v>N</v>
          </cell>
        </row>
        <row r="229">
          <cell r="B229" t="str">
            <v>SERVICER_IS_AFFILIATE</v>
          </cell>
          <cell r="C229" t="str">
            <v>NO</v>
          </cell>
          <cell r="D229">
            <v>0</v>
          </cell>
          <cell r="F229" t="str">
            <v>N</v>
          </cell>
        </row>
        <row r="230">
          <cell r="B230" t="str">
            <v>SERVICING_ADJ</v>
          </cell>
          <cell r="D230">
            <v>5565606.58</v>
          </cell>
          <cell r="F230" t="str">
            <v>N</v>
          </cell>
        </row>
        <row r="231">
          <cell r="B231" t="str">
            <v>SvcFeeNonNMAC20081</v>
          </cell>
          <cell r="D231">
            <v>0</v>
          </cell>
          <cell r="F231" t="str">
            <v>N</v>
          </cell>
        </row>
        <row r="232">
          <cell r="B232" t="str">
            <v>SvcFeeNonNMAC20101</v>
          </cell>
          <cell r="D232">
            <v>0</v>
          </cell>
          <cell r="F232" t="str">
            <v>N</v>
          </cell>
        </row>
        <row r="233">
          <cell r="B233" t="str">
            <v>SvcFeeNonNMAC2010A</v>
          </cell>
          <cell r="D233">
            <v>0</v>
          </cell>
          <cell r="F233" t="str">
            <v>N</v>
          </cell>
        </row>
        <row r="234">
          <cell r="B234" t="str">
            <v>SvcFeeNonNMAC2012A</v>
          </cell>
          <cell r="D234">
            <v>0</v>
          </cell>
          <cell r="F234" t="str">
            <v>N</v>
          </cell>
        </row>
        <row r="235">
          <cell r="B235" t="str">
            <v>SvcFeeNonNMAC2012B</v>
          </cell>
          <cell r="D235">
            <v>0</v>
          </cell>
          <cell r="F235" t="str">
            <v>N</v>
          </cell>
        </row>
        <row r="236">
          <cell r="B236" t="str">
            <v>SvcFeeNonNMAC2013A</v>
          </cell>
          <cell r="D236">
            <v>0</v>
          </cell>
          <cell r="F236" t="str">
            <v>N</v>
          </cell>
        </row>
        <row r="237">
          <cell r="B237" t="str">
            <v>SWAP_PAYMENT_2008</v>
          </cell>
          <cell r="D237">
            <v>0</v>
          </cell>
          <cell r="F237" t="str">
            <v>N</v>
          </cell>
        </row>
        <row r="238">
          <cell r="B238" t="str">
            <v>SWAP_PAYMENT_2010</v>
          </cell>
          <cell r="D238">
            <v>0</v>
          </cell>
          <cell r="F238" t="str">
            <v>N</v>
          </cell>
        </row>
        <row r="239">
          <cell r="B239" t="str">
            <v>SWAP_PAYMENT_2010-1</v>
          </cell>
          <cell r="D239">
            <v>0</v>
          </cell>
          <cell r="F239" t="str">
            <v>N</v>
          </cell>
        </row>
        <row r="240">
          <cell r="B240" t="str">
            <v>SWAP_PAYMENT_2012A</v>
          </cell>
          <cell r="D240">
            <v>0</v>
          </cell>
          <cell r="F240" t="str">
            <v>N</v>
          </cell>
        </row>
        <row r="241">
          <cell r="B241" t="str">
            <v>SWAP_PAYMENT_2012B</v>
          </cell>
          <cell r="D241">
            <v>0</v>
          </cell>
          <cell r="F241" t="str">
            <v>N</v>
          </cell>
        </row>
        <row r="242">
          <cell r="B242" t="str">
            <v>SWAP_PAYMENT_2013A</v>
          </cell>
          <cell r="D242">
            <v>0</v>
          </cell>
          <cell r="F242" t="str">
            <v>N</v>
          </cell>
        </row>
        <row r="243">
          <cell r="B243" t="str">
            <v>TotalNewReceiveUpdate</v>
          </cell>
          <cell r="D243">
            <v>30380</v>
          </cell>
          <cell r="F243" t="str">
            <v>N</v>
          </cell>
        </row>
        <row r="244">
          <cell r="B244" t="str">
            <v>TransferToCallAcct</v>
          </cell>
          <cell r="D244">
            <v>2751.81</v>
          </cell>
          <cell r="F244" t="str">
            <v>N</v>
          </cell>
        </row>
        <row r="245">
          <cell r="B245" t="str">
            <v>UnuedUsedFee20081</v>
          </cell>
          <cell r="D245">
            <v>216791.85</v>
          </cell>
          <cell r="F245" t="str">
            <v>N</v>
          </cell>
        </row>
        <row r="246">
          <cell r="B246" t="str">
            <v>UnuedUsedFee20101</v>
          </cell>
          <cell r="D246">
            <v>0</v>
          </cell>
          <cell r="F246" t="str">
            <v>N</v>
          </cell>
        </row>
        <row r="247">
          <cell r="B247" t="str">
            <v>UNUSED_FEE</v>
          </cell>
          <cell r="D247">
            <v>91666.74</v>
          </cell>
          <cell r="F247" t="str">
            <v>N</v>
          </cell>
        </row>
        <row r="248">
          <cell r="B248" t="str">
            <v>UNUSED_FEE_2010-1</v>
          </cell>
          <cell r="D248">
            <v>0</v>
          </cell>
          <cell r="F248" t="str">
            <v>N</v>
          </cell>
        </row>
        <row r="249">
          <cell r="B249" t="str">
            <v>USED_FEE</v>
          </cell>
          <cell r="D249">
            <v>125125.11</v>
          </cell>
          <cell r="F249" t="str">
            <v>N</v>
          </cell>
        </row>
        <row r="250">
          <cell r="B250" t="str">
            <v>USED_FEE_2010-1</v>
          </cell>
          <cell r="D250">
            <v>0</v>
          </cell>
          <cell r="F250" t="str">
            <v>N</v>
          </cell>
        </row>
        <row r="251">
          <cell r="B251" t="str">
            <v>_KeyABSID</v>
          </cell>
          <cell r="C251" t="str">
            <v>F081</v>
          </cell>
          <cell r="F251" t="str">
            <v>C</v>
          </cell>
        </row>
        <row r="252">
          <cell r="B252" t="str">
            <v>_KeyDate</v>
          </cell>
          <cell r="E252">
            <v>41425</v>
          </cell>
          <cell r="F252" t="str">
            <v>D</v>
          </cell>
        </row>
        <row r="253">
          <cell r="B253" t="str">
            <v>_KeyPeriod</v>
          </cell>
          <cell r="D253">
            <v>14</v>
          </cell>
          <cell r="F253" t="str">
            <v>N</v>
          </cell>
        </row>
      </sheetData>
      <sheetData sheetId="1">
        <row r="1">
          <cell r="B1" t="str">
            <v>dataname</v>
          </cell>
          <cell r="C1" t="str">
            <v>cvalue</v>
          </cell>
          <cell r="D1" t="str">
            <v>nvalue</v>
          </cell>
          <cell r="E1" t="str">
            <v>dvalue</v>
          </cell>
          <cell r="F1" t="str">
            <v>datatype</v>
          </cell>
        </row>
        <row r="2">
          <cell r="B2" t="str">
            <v>ACCUMULATION_2012A</v>
          </cell>
          <cell r="D2">
            <v>0</v>
          </cell>
          <cell r="F2" t="str">
            <v>N</v>
          </cell>
        </row>
        <row r="3">
          <cell r="B3" t="str">
            <v>ACCUMULATION_2012B</v>
          </cell>
          <cell r="D3">
            <v>0</v>
          </cell>
          <cell r="F3" t="str">
            <v>N</v>
          </cell>
        </row>
        <row r="4">
          <cell r="B4" t="str">
            <v>ACCUMULATION_2013A</v>
          </cell>
          <cell r="D4">
            <v>0</v>
          </cell>
          <cell r="F4" t="str">
            <v>N</v>
          </cell>
        </row>
        <row r="5">
          <cell r="B5" t="str">
            <v>BAL_ADV_DEF_2012A</v>
          </cell>
          <cell r="D5">
            <v>0</v>
          </cell>
          <cell r="F5" t="str">
            <v>N</v>
          </cell>
        </row>
        <row r="6">
          <cell r="B6" t="str">
            <v>BAL_ADV_DEF_2012B</v>
          </cell>
          <cell r="D6">
            <v>0</v>
          </cell>
          <cell r="F6" t="str">
            <v>N</v>
          </cell>
        </row>
        <row r="7">
          <cell r="B7" t="str">
            <v>BAL_ADV_DEF_2013A</v>
          </cell>
          <cell r="D7">
            <v>0</v>
          </cell>
          <cell r="F7" t="str">
            <v>N</v>
          </cell>
        </row>
        <row r="8">
          <cell r="B8" t="str">
            <v>BAL_ADV_PAY_2012B</v>
          </cell>
          <cell r="D8">
            <v>0</v>
          </cell>
          <cell r="F8" t="str">
            <v>N</v>
          </cell>
        </row>
        <row r="9">
          <cell r="B9" t="str">
            <v>BAL_ADV_PAY_2013A</v>
          </cell>
          <cell r="D9">
            <v>0</v>
          </cell>
          <cell r="F9" t="str">
            <v>N</v>
          </cell>
        </row>
        <row r="10">
          <cell r="B10" t="str">
            <v>BAL_FEE_SVCER_WAIVED_2008</v>
          </cell>
          <cell r="D10">
            <v>0</v>
          </cell>
          <cell r="F10" t="str">
            <v>N</v>
          </cell>
        </row>
        <row r="11">
          <cell r="B11" t="str">
            <v>BAL_FEE_SVCER_WAIVED_2012A</v>
          </cell>
          <cell r="D11">
            <v>0</v>
          </cell>
          <cell r="F11" t="str">
            <v>N</v>
          </cell>
        </row>
        <row r="12">
          <cell r="B12" t="str">
            <v>BAL_FEE_SVCER_WAIVED_2012B</v>
          </cell>
          <cell r="D12">
            <v>0</v>
          </cell>
          <cell r="F12" t="str">
            <v>N</v>
          </cell>
        </row>
        <row r="13">
          <cell r="B13" t="str">
            <v>BAL_FEE_SVCER_WAIVED_2013A</v>
          </cell>
          <cell r="D13">
            <v>0</v>
          </cell>
          <cell r="F13" t="str">
            <v>N</v>
          </cell>
        </row>
        <row r="14">
          <cell r="B14" t="str">
            <v>BALANCE_EQUITY_2008</v>
          </cell>
          <cell r="D14">
            <v>69350566.565</v>
          </cell>
          <cell r="F14" t="str">
            <v>N</v>
          </cell>
        </row>
        <row r="15">
          <cell r="B15" t="str">
            <v>BALANCE_EQUITY_2012A</v>
          </cell>
          <cell r="D15">
            <v>257900000</v>
          </cell>
          <cell r="F15" t="str">
            <v>N</v>
          </cell>
        </row>
        <row r="16">
          <cell r="B16" t="str">
            <v>BALANCE_EQUITY_2012B</v>
          </cell>
          <cell r="D16">
            <v>64475000</v>
          </cell>
          <cell r="F16" t="str">
            <v>N</v>
          </cell>
        </row>
        <row r="17">
          <cell r="B17" t="str">
            <v>BALANCE_EQUITY_2013A</v>
          </cell>
          <cell r="D17">
            <v>242200000</v>
          </cell>
          <cell r="F17" t="str">
            <v>N</v>
          </cell>
        </row>
        <row r="18">
          <cell r="B18" t="str">
            <v>BALANCE_NOTES_2008</v>
          </cell>
          <cell r="D18">
            <v>350000000</v>
          </cell>
          <cell r="F18" t="str">
            <v>N</v>
          </cell>
        </row>
        <row r="19">
          <cell r="B19" t="str">
            <v>BALANCE_NOTES_2012A</v>
          </cell>
          <cell r="D19">
            <v>1000000000</v>
          </cell>
          <cell r="F19" t="str">
            <v>N</v>
          </cell>
        </row>
        <row r="20">
          <cell r="B20" t="str">
            <v>BALANCE_NOTES_2012B</v>
          </cell>
          <cell r="D20">
            <v>250000000</v>
          </cell>
          <cell r="F20" t="str">
            <v>N</v>
          </cell>
        </row>
        <row r="21">
          <cell r="B21" t="str">
            <v>BALANCE_NOTES_2013A</v>
          </cell>
          <cell r="D21">
            <v>1000000000</v>
          </cell>
          <cell r="F21" t="str">
            <v>N</v>
          </cell>
        </row>
        <row r="22">
          <cell r="B22" t="str">
            <v>CMA_OFFSET_PREV</v>
          </cell>
          <cell r="D22">
            <v>-483769158.66</v>
          </cell>
          <cell r="F22" t="str">
            <v>N</v>
          </cell>
        </row>
        <row r="23">
          <cell r="B23" t="str">
            <v>COLL_END_DATE_2008</v>
          </cell>
          <cell r="D23">
            <v>0</v>
          </cell>
          <cell r="E23">
            <v>41394</v>
          </cell>
          <cell r="F23" t="str">
            <v>D</v>
          </cell>
        </row>
        <row r="24">
          <cell r="B24" t="str">
            <v>DISTRIBUTION_DATE_2008</v>
          </cell>
          <cell r="D24">
            <v>0</v>
          </cell>
          <cell r="E24">
            <v>41409</v>
          </cell>
          <cell r="F24" t="str">
            <v>D</v>
          </cell>
        </row>
        <row r="25">
          <cell r="B25" t="str">
            <v>FACILITY_SIZE_2008</v>
          </cell>
          <cell r="D25">
            <v>750000000</v>
          </cell>
          <cell r="F25" t="str">
            <v>N</v>
          </cell>
        </row>
        <row r="26">
          <cell r="B26" t="str">
            <v>IOC_2008</v>
          </cell>
          <cell r="D26">
            <v>0</v>
          </cell>
          <cell r="F26" t="str">
            <v>N</v>
          </cell>
        </row>
        <row r="27">
          <cell r="B27" t="str">
            <v>IOC_2012A</v>
          </cell>
          <cell r="D27">
            <v>0</v>
          </cell>
          <cell r="F27" t="str">
            <v>N</v>
          </cell>
        </row>
        <row r="28">
          <cell r="B28" t="str">
            <v>IOC_2012B</v>
          </cell>
          <cell r="D28">
            <v>0</v>
          </cell>
          <cell r="F28" t="str">
            <v>N</v>
          </cell>
        </row>
        <row r="29">
          <cell r="B29" t="str">
            <v>NOMINAL_LIQTN_AMT_2008</v>
          </cell>
          <cell r="D29">
            <v>419350566.565</v>
          </cell>
          <cell r="F29" t="str">
            <v>N</v>
          </cell>
        </row>
        <row r="30">
          <cell r="B30" t="str">
            <v>NOMINAL_LIQTN_AMT_2012A</v>
          </cell>
          <cell r="D30">
            <v>1257900000</v>
          </cell>
          <cell r="F30" t="str">
            <v>N</v>
          </cell>
        </row>
        <row r="31">
          <cell r="B31" t="str">
            <v>NOMINAL_LIQTN_AMT_2012B</v>
          </cell>
          <cell r="D31">
            <v>314475000</v>
          </cell>
          <cell r="F31" t="str">
            <v>N</v>
          </cell>
        </row>
        <row r="32">
          <cell r="B32" t="str">
            <v>NOMINAL_LIQTN_AMT_2013A</v>
          </cell>
          <cell r="D32">
            <v>1242200000</v>
          </cell>
          <cell r="F32" t="str">
            <v>N</v>
          </cell>
        </row>
        <row r="33">
          <cell r="B33" t="str">
            <v>NOMINAL_LIQTN_REV_2008</v>
          </cell>
          <cell r="D33">
            <v>0</v>
          </cell>
          <cell r="F33" t="str">
            <v>N</v>
          </cell>
        </row>
        <row r="34">
          <cell r="B34" t="str">
            <v>NOMINAL_LIQTN_REV_2012A</v>
          </cell>
          <cell r="D34">
            <v>0</v>
          </cell>
          <cell r="F34" t="str">
            <v>N</v>
          </cell>
        </row>
        <row r="35">
          <cell r="B35" t="str">
            <v>NOMINAL_LIQTN_REV_2012B</v>
          </cell>
          <cell r="D35">
            <v>0</v>
          </cell>
          <cell r="F35" t="str">
            <v>N</v>
          </cell>
        </row>
        <row r="36">
          <cell r="B36" t="str">
            <v>NOMINAL_LIQTN_REV_2013A</v>
          </cell>
          <cell r="D36">
            <v>0</v>
          </cell>
          <cell r="F36" t="str">
            <v>N</v>
          </cell>
        </row>
        <row r="37">
          <cell r="B37" t="str">
            <v>PAYMENT_PREV</v>
          </cell>
          <cell r="D37">
            <v>0.4564880976</v>
          </cell>
          <cell r="F37" t="str">
            <v>N</v>
          </cell>
        </row>
        <row r="38">
          <cell r="B38" t="str">
            <v>PAYMENT_PREV_2ND</v>
          </cell>
          <cell r="D38">
            <v>0.4545288868</v>
          </cell>
          <cell r="F38" t="str">
            <v>N</v>
          </cell>
        </row>
        <row r="39">
          <cell r="B39" t="str">
            <v>POOL_BALANCE</v>
          </cell>
          <cell r="D39">
            <v>4098884627.87</v>
          </cell>
          <cell r="F39" t="str">
            <v>N</v>
          </cell>
        </row>
        <row r="40">
          <cell r="B40" t="str">
            <v>POOL_PPY_RATE1</v>
          </cell>
          <cell r="D40">
            <v>0.4564880976</v>
          </cell>
          <cell r="F40" t="str">
            <v>N</v>
          </cell>
        </row>
        <row r="41">
          <cell r="B41" t="str">
            <v>POOL_PPY_RATE2</v>
          </cell>
          <cell r="D41">
            <v>0.4545288868</v>
          </cell>
          <cell r="F41" t="str">
            <v>N</v>
          </cell>
        </row>
        <row r="42">
          <cell r="B42" t="str">
            <v>POOL_RECEIVABLES_net</v>
          </cell>
          <cell r="D42">
            <v>4098884627.87</v>
          </cell>
          <cell r="F42" t="str">
            <v>N</v>
          </cell>
        </row>
        <row r="43">
          <cell r="B43" t="str">
            <v>POOL_RECEIVABLES_PREV</v>
          </cell>
          <cell r="D43">
            <v>4587019995.41</v>
          </cell>
          <cell r="F43" t="str">
            <v>N</v>
          </cell>
        </row>
        <row r="44">
          <cell r="B44" t="str">
            <v>PREV_EFA_BALANCE</v>
          </cell>
          <cell r="D44">
            <v>0</v>
          </cell>
          <cell r="F44" t="str">
            <v>N</v>
          </cell>
        </row>
        <row r="45">
          <cell r="B45" t="str">
            <v>PREV_EFA_REQUIRED</v>
          </cell>
          <cell r="D45">
            <v>780000000</v>
          </cell>
          <cell r="F45" t="str">
            <v>N</v>
          </cell>
        </row>
        <row r="46">
          <cell r="B46" t="str">
            <v>PRV2_EFA_BALANCE</v>
          </cell>
          <cell r="D46">
            <v>0</v>
          </cell>
          <cell r="F46" t="str">
            <v>N</v>
          </cell>
        </row>
        <row r="47">
          <cell r="B47" t="str">
            <v>PRV2_EFA_REQUIRED</v>
          </cell>
          <cell r="D47">
            <v>780000000</v>
          </cell>
          <cell r="F47" t="str">
            <v>N</v>
          </cell>
        </row>
        <row r="48">
          <cell r="B48" t="str">
            <v>RESERVE_2008</v>
          </cell>
          <cell r="D48">
            <v>2625000</v>
          </cell>
          <cell r="F48" t="str">
            <v>N</v>
          </cell>
        </row>
        <row r="49">
          <cell r="B49" t="str">
            <v>RESERVE_2012A</v>
          </cell>
          <cell r="D49">
            <v>7500000</v>
          </cell>
          <cell r="F49" t="str">
            <v>N</v>
          </cell>
        </row>
        <row r="50">
          <cell r="B50" t="str">
            <v>RESERVE_2012B</v>
          </cell>
          <cell r="D50">
            <v>1875000</v>
          </cell>
          <cell r="F50" t="str">
            <v>N</v>
          </cell>
        </row>
        <row r="51">
          <cell r="B51" t="str">
            <v>RESERVE_2013A</v>
          </cell>
          <cell r="D51">
            <v>5000000</v>
          </cell>
          <cell r="F51" t="str">
            <v>N</v>
          </cell>
        </row>
        <row r="52">
          <cell r="B52" t="str">
            <v>SAP_2008</v>
          </cell>
          <cell r="D52">
            <v>0.1297</v>
          </cell>
          <cell r="F52" t="str">
            <v>N</v>
          </cell>
        </row>
        <row r="53">
          <cell r="B53" t="str">
            <v>SAP_2012A</v>
          </cell>
          <cell r="D53">
            <v>0.389</v>
          </cell>
          <cell r="F53" t="str">
            <v>N</v>
          </cell>
        </row>
        <row r="54">
          <cell r="B54" t="str">
            <v>SAP_2012B</v>
          </cell>
          <cell r="D54">
            <v>0.0972</v>
          </cell>
          <cell r="F54" t="str">
            <v>N</v>
          </cell>
        </row>
        <row r="55">
          <cell r="B55" t="str">
            <v>SAP_2013A</v>
          </cell>
          <cell r="D55">
            <v>0.3841</v>
          </cell>
          <cell r="F55" t="str">
            <v>N</v>
          </cell>
        </row>
        <row r="56">
          <cell r="B56" t="str">
            <v>SERVICING_ADJ_PREV</v>
          </cell>
          <cell r="D56">
            <v>-4366208.88</v>
          </cell>
          <cell r="F56" t="str">
            <v>N</v>
          </cell>
        </row>
        <row r="57">
          <cell r="B57" t="str">
            <v>SHORTFALL_ADMIN_FEE_2008</v>
          </cell>
          <cell r="D57">
            <v>0</v>
          </cell>
          <cell r="F57" t="str">
            <v>N</v>
          </cell>
        </row>
        <row r="58">
          <cell r="B58" t="str">
            <v>SHORTFALL_ADMIN_FEE_2012A</v>
          </cell>
          <cell r="D58">
            <v>0</v>
          </cell>
          <cell r="F58" t="str">
            <v>N</v>
          </cell>
        </row>
        <row r="59">
          <cell r="B59" t="str">
            <v>SHORTFALL_ADMIN_FEE_2012B</v>
          </cell>
          <cell r="D59">
            <v>0</v>
          </cell>
          <cell r="F59" t="str">
            <v>N</v>
          </cell>
        </row>
        <row r="60">
          <cell r="B60" t="str">
            <v>SHORTFALL_ADMIN_FEE_2013A</v>
          </cell>
          <cell r="D60">
            <v>0</v>
          </cell>
          <cell r="F60" t="str">
            <v>N</v>
          </cell>
        </row>
        <row r="61">
          <cell r="B61" t="str">
            <v>SHORTFALL_INT_NOTES_2008</v>
          </cell>
          <cell r="D61">
            <v>0</v>
          </cell>
          <cell r="F61" t="str">
            <v>N</v>
          </cell>
        </row>
        <row r="62">
          <cell r="B62" t="str">
            <v>SHORTFALL_INT_NOTES_2012A</v>
          </cell>
          <cell r="D62">
            <v>0</v>
          </cell>
          <cell r="F62" t="str">
            <v>N</v>
          </cell>
        </row>
        <row r="63">
          <cell r="B63" t="str">
            <v>SHORTFALL_INT_NOTES_2012B</v>
          </cell>
          <cell r="D63">
            <v>0</v>
          </cell>
          <cell r="F63" t="str">
            <v>N</v>
          </cell>
        </row>
        <row r="64">
          <cell r="B64" t="str">
            <v>SHORTFALL_INT_NOTES_2013A</v>
          </cell>
          <cell r="D64">
            <v>0</v>
          </cell>
          <cell r="F64" t="str">
            <v>N</v>
          </cell>
        </row>
        <row r="65">
          <cell r="B65" t="str">
            <v>SHORTFALL_SWAP_2008</v>
          </cell>
          <cell r="D65">
            <v>0</v>
          </cell>
          <cell r="F65" t="str">
            <v>N</v>
          </cell>
        </row>
        <row r="66">
          <cell r="B66" t="str">
            <v>_KeyABSID</v>
          </cell>
          <cell r="C66" t="str">
            <v>F081</v>
          </cell>
          <cell r="F66" t="str">
            <v>C</v>
          </cell>
        </row>
        <row r="67">
          <cell r="B67" t="str">
            <v>_KeyDate</v>
          </cell>
          <cell r="E67">
            <v>41394</v>
          </cell>
          <cell r="F67" t="str">
            <v>D</v>
          </cell>
        </row>
        <row r="68">
          <cell r="B68" t="str">
            <v>_KeyPeriod</v>
          </cell>
          <cell r="D68">
            <v>13</v>
          </cell>
          <cell r="F68" t="str">
            <v>N</v>
          </cell>
        </row>
      </sheetData>
      <sheetData sheetId="3">
        <row r="1">
          <cell r="B1" t="str">
            <v>dataname</v>
          </cell>
          <cell r="C1" t="str">
            <v>cvalue</v>
          </cell>
          <cell r="D1" t="str">
            <v>nvalue</v>
          </cell>
          <cell r="E1" t="str">
            <v>dvalue</v>
          </cell>
          <cell r="F1" t="str">
            <v>datatype</v>
          </cell>
        </row>
        <row r="2">
          <cell r="B2" t="str">
            <v>RESERVE_2008</v>
          </cell>
          <cell r="D2">
            <v>0</v>
          </cell>
          <cell r="F2" t="str">
            <v>N</v>
          </cell>
        </row>
        <row r="3">
          <cell r="B3" t="str">
            <v>SHORTFALL_INT_NOTES_2008</v>
          </cell>
          <cell r="D3">
            <v>0</v>
          </cell>
          <cell r="F3" t="str">
            <v>N</v>
          </cell>
        </row>
        <row r="4">
          <cell r="B4" t="str">
            <v>COLL_END_DATE_2008</v>
          </cell>
          <cell r="E4">
            <v>40999</v>
          </cell>
          <cell r="F4" t="str">
            <v>D</v>
          </cell>
        </row>
        <row r="5">
          <cell r="B5" t="str">
            <v>DISTRIBUTION_DATE_2008</v>
          </cell>
          <cell r="E5">
            <v>41015</v>
          </cell>
          <cell r="F5" t="str">
            <v>D</v>
          </cell>
        </row>
        <row r="6">
          <cell r="B6" t="str">
            <v>BAL_FEE_SVCER_WAIVED_2008</v>
          </cell>
          <cell r="D6">
            <v>0</v>
          </cell>
          <cell r="F6" t="str">
            <v>N</v>
          </cell>
        </row>
        <row r="7">
          <cell r="B7" t="str">
            <v>SHORTFALL_ADMIN_FEE_2008</v>
          </cell>
          <cell r="D7">
            <v>0</v>
          </cell>
          <cell r="F7" t="str">
            <v>N</v>
          </cell>
        </row>
        <row r="8">
          <cell r="B8" t="str">
            <v>SHORTFALL_SWAP_2008</v>
          </cell>
          <cell r="D8">
            <v>0</v>
          </cell>
          <cell r="F8" t="str">
            <v>N</v>
          </cell>
        </row>
        <row r="9">
          <cell r="B9" t="str">
            <v>BALANCE_EQUITY_2008</v>
          </cell>
          <cell r="D9">
            <v>0</v>
          </cell>
          <cell r="F9" t="str">
            <v>N</v>
          </cell>
        </row>
        <row r="10">
          <cell r="B10" t="str">
            <v>BALANCE_NOTES_2008</v>
          </cell>
          <cell r="D10">
            <v>0</v>
          </cell>
          <cell r="F10" t="str">
            <v>N</v>
          </cell>
        </row>
        <row r="11">
          <cell r="B11" t="str">
            <v>FACILITY_SIZE_2008</v>
          </cell>
          <cell r="D11">
            <v>750000000</v>
          </cell>
          <cell r="F11" t="str">
            <v>N</v>
          </cell>
        </row>
        <row r="12">
          <cell r="B12" t="str">
            <v>NOMINAL_LIQTN_AMT_2008</v>
          </cell>
          <cell r="D12">
            <v>0</v>
          </cell>
          <cell r="F12" t="str">
            <v>N</v>
          </cell>
        </row>
        <row r="13">
          <cell r="B13" t="str">
            <v>NOMINAL_LIQTN_REV_2008</v>
          </cell>
          <cell r="D13">
            <v>0</v>
          </cell>
          <cell r="F13" t="str">
            <v>N</v>
          </cell>
        </row>
        <row r="14">
          <cell r="B14" t="str">
            <v>SAP_2008</v>
          </cell>
          <cell r="D14">
            <v>0</v>
          </cell>
          <cell r="F14" t="str">
            <v>N</v>
          </cell>
        </row>
        <row r="15">
          <cell r="B15" t="str">
            <v>ACCUMULATION_2012A</v>
          </cell>
          <cell r="D15">
            <v>0</v>
          </cell>
          <cell r="F15" t="str">
            <v>N</v>
          </cell>
        </row>
        <row r="16">
          <cell r="B16" t="str">
            <v>RESERVE_2012A</v>
          </cell>
          <cell r="D16">
            <v>7500000</v>
          </cell>
          <cell r="F16" t="str">
            <v>N</v>
          </cell>
        </row>
        <row r="17">
          <cell r="B17" t="str">
            <v>BAL_ADV_DEF_2012A</v>
          </cell>
          <cell r="D17">
            <v>0</v>
          </cell>
          <cell r="F17" t="str">
            <v>N</v>
          </cell>
        </row>
        <row r="18">
          <cell r="B18" t="str">
            <v>BAL_ADV_PAY_2012A</v>
          </cell>
          <cell r="D18">
            <v>0</v>
          </cell>
          <cell r="F18" t="str">
            <v>N</v>
          </cell>
        </row>
        <row r="19">
          <cell r="B19" t="str">
            <v>SHORTFALL_INT_NOTES_2012A</v>
          </cell>
          <cell r="D19">
            <v>0</v>
          </cell>
          <cell r="F19" t="str">
            <v>N</v>
          </cell>
        </row>
        <row r="20">
          <cell r="B20" t="str">
            <v>COLL_END_DATE_2012A</v>
          </cell>
          <cell r="E20">
            <v>41060</v>
          </cell>
          <cell r="F20" t="str">
            <v>D</v>
          </cell>
        </row>
        <row r="21">
          <cell r="B21" t="str">
            <v>DISTRIBUTION_DATE_2012A</v>
          </cell>
          <cell r="E21">
            <v>41075</v>
          </cell>
          <cell r="F21" t="str">
            <v>D</v>
          </cell>
        </row>
        <row r="22">
          <cell r="B22" t="str">
            <v>BAL_FEE_SVCER_WAIVED_2012A</v>
          </cell>
          <cell r="D22">
            <v>0</v>
          </cell>
          <cell r="F22" t="str">
            <v>N</v>
          </cell>
        </row>
        <row r="23">
          <cell r="B23" t="str">
            <v>SHORTFALL_ADMIN_FEE_2012A</v>
          </cell>
          <cell r="D23">
            <v>0</v>
          </cell>
          <cell r="F23" t="str">
            <v>N</v>
          </cell>
        </row>
        <row r="24">
          <cell r="B24" t="str">
            <v>SHORTFALL_SWAP_2012A</v>
          </cell>
          <cell r="D24">
            <v>0</v>
          </cell>
          <cell r="F24" t="str">
            <v>N</v>
          </cell>
        </row>
        <row r="25">
          <cell r="B25" t="str">
            <v>BALANCE_EQUITY_2012A</v>
          </cell>
          <cell r="D25">
            <v>257900000</v>
          </cell>
          <cell r="F25" t="str">
            <v>N</v>
          </cell>
        </row>
        <row r="26">
          <cell r="B26" t="str">
            <v>BALANCE_NOTES_2012A</v>
          </cell>
          <cell r="D26">
            <v>1000000000</v>
          </cell>
          <cell r="F26" t="str">
            <v>N</v>
          </cell>
        </row>
        <row r="27">
          <cell r="B27" t="str">
            <v>NOMINAL_LIQTN_AMT_2012A</v>
          </cell>
          <cell r="D27">
            <v>1257900000</v>
          </cell>
          <cell r="F27" t="str">
            <v>N</v>
          </cell>
        </row>
        <row r="28">
          <cell r="B28" t="str">
            <v>NOMINAL_LIQTN_REV_2012A</v>
          </cell>
          <cell r="D28">
            <v>0</v>
          </cell>
          <cell r="F28" t="str">
            <v>N</v>
          </cell>
        </row>
        <row r="29">
          <cell r="B29" t="str">
            <v>SAP_2012A</v>
          </cell>
          <cell r="D29">
            <v>0</v>
          </cell>
          <cell r="F29" t="str">
            <v>N</v>
          </cell>
        </row>
        <row r="30">
          <cell r="B30" t="str">
            <v>ACCUMULATION_2012B</v>
          </cell>
          <cell r="D30">
            <v>0</v>
          </cell>
          <cell r="F30" t="str">
            <v>N</v>
          </cell>
        </row>
        <row r="31">
          <cell r="B31" t="str">
            <v>RESERVE_2012B</v>
          </cell>
          <cell r="D31">
            <v>1875000</v>
          </cell>
          <cell r="F31" t="str">
            <v>N</v>
          </cell>
        </row>
        <row r="32">
          <cell r="B32" t="str">
            <v>BAL_ADV_DEF_2012B</v>
          </cell>
          <cell r="D32">
            <v>0</v>
          </cell>
          <cell r="F32" t="str">
            <v>N</v>
          </cell>
        </row>
        <row r="33">
          <cell r="B33" t="str">
            <v>BAL_ADV_PAY_2012B</v>
          </cell>
          <cell r="D33">
            <v>0</v>
          </cell>
          <cell r="F33" t="str">
            <v>N</v>
          </cell>
        </row>
        <row r="34">
          <cell r="B34" t="str">
            <v>SHORTFALL_INT_NOTES_2012B</v>
          </cell>
          <cell r="D34">
            <v>0</v>
          </cell>
          <cell r="F34" t="str">
            <v>N</v>
          </cell>
        </row>
        <row r="35">
          <cell r="B35" t="str">
            <v>COLL_END_DATE_2012B</v>
          </cell>
          <cell r="E35">
            <v>41060</v>
          </cell>
          <cell r="F35" t="str">
            <v>D</v>
          </cell>
        </row>
        <row r="36">
          <cell r="B36" t="str">
            <v>DISTRIBUTION_DATE_2012B</v>
          </cell>
          <cell r="E36">
            <v>41075</v>
          </cell>
          <cell r="F36" t="str">
            <v>D</v>
          </cell>
        </row>
        <row r="37">
          <cell r="B37" t="str">
            <v>BAL_FEE_SVCER_WAIVED_2012B</v>
          </cell>
          <cell r="D37">
            <v>0</v>
          </cell>
          <cell r="F37" t="str">
            <v>N</v>
          </cell>
        </row>
        <row r="38">
          <cell r="B38" t="str">
            <v>SHORTFALL_ADMIN_FEE_2012B</v>
          </cell>
          <cell r="D38">
            <v>0</v>
          </cell>
          <cell r="F38" t="str">
            <v>N</v>
          </cell>
        </row>
        <row r="39">
          <cell r="B39" t="str">
            <v>SHORTFALL_SWAP_2012B</v>
          </cell>
          <cell r="D39">
            <v>0</v>
          </cell>
          <cell r="F39" t="str">
            <v>N</v>
          </cell>
        </row>
        <row r="40">
          <cell r="B40" t="str">
            <v>BALANCE_EQUITY_2012B</v>
          </cell>
          <cell r="D40">
            <v>64475000</v>
          </cell>
          <cell r="F40" t="str">
            <v>N</v>
          </cell>
        </row>
        <row r="41">
          <cell r="B41" t="str">
            <v>BALANCE_NOTES_2012B</v>
          </cell>
          <cell r="D41">
            <v>250000000</v>
          </cell>
          <cell r="F41" t="str">
            <v>N</v>
          </cell>
        </row>
        <row r="42">
          <cell r="B42" t="str">
            <v>NOMINAL_LIQTN_AMT_2012B</v>
          </cell>
          <cell r="D42">
            <v>314475000</v>
          </cell>
          <cell r="F42" t="str">
            <v>N</v>
          </cell>
        </row>
        <row r="43">
          <cell r="B43" t="str">
            <v>NOMINAL_LIQTN_REV_2012B</v>
          </cell>
          <cell r="D43">
            <v>0</v>
          </cell>
          <cell r="F43" t="str">
            <v>N</v>
          </cell>
        </row>
        <row r="44">
          <cell r="B44" t="str">
            <v>SAP_2012B</v>
          </cell>
          <cell r="D44">
            <v>0</v>
          </cell>
          <cell r="F44" t="str">
            <v>N</v>
          </cell>
        </row>
        <row r="45">
          <cell r="B45" t="str">
            <v>ACCUMULATION_2013A</v>
          </cell>
          <cell r="D45">
            <v>0</v>
          </cell>
          <cell r="F45" t="str">
            <v>N</v>
          </cell>
        </row>
        <row r="46">
          <cell r="B46" t="str">
            <v>RESERVE_2013A</v>
          </cell>
          <cell r="D46">
            <v>5000000</v>
          </cell>
          <cell r="F46" t="str">
            <v>N</v>
          </cell>
        </row>
        <row r="47">
          <cell r="B47" t="str">
            <v>BAL_ADV_DEF_2013A</v>
          </cell>
          <cell r="D47">
            <v>0</v>
          </cell>
          <cell r="F47" t="str">
            <v>N</v>
          </cell>
        </row>
        <row r="48">
          <cell r="B48" t="str">
            <v>BAL_ADV_PAY_2013A</v>
          </cell>
          <cell r="D48">
            <v>0</v>
          </cell>
          <cell r="F48" t="str">
            <v>N</v>
          </cell>
        </row>
        <row r="49">
          <cell r="B49" t="str">
            <v>SHORTFALL_INT_NOTES_2013A</v>
          </cell>
          <cell r="D49">
            <v>0</v>
          </cell>
          <cell r="F49" t="str">
            <v>N</v>
          </cell>
        </row>
        <row r="50">
          <cell r="B50" t="str">
            <v>COLL_END_DATE_2013A</v>
          </cell>
          <cell r="E50">
            <v>41333</v>
          </cell>
          <cell r="F50" t="str">
            <v>D</v>
          </cell>
        </row>
        <row r="51">
          <cell r="B51" t="str">
            <v>DISTRIBUTION_DATE_2013A</v>
          </cell>
          <cell r="E51">
            <v>41348</v>
          </cell>
          <cell r="F51" t="str">
            <v>D</v>
          </cell>
        </row>
        <row r="52">
          <cell r="B52" t="str">
            <v>BAL_FEE_SVCER_WAIVED_2013A</v>
          </cell>
          <cell r="D52">
            <v>0</v>
          </cell>
          <cell r="F52" t="str">
            <v>N</v>
          </cell>
        </row>
        <row r="53">
          <cell r="B53" t="str">
            <v>SHORTFALL_ADMIN_FEE_2013A</v>
          </cell>
          <cell r="D53">
            <v>0</v>
          </cell>
          <cell r="F53" t="str">
            <v>N</v>
          </cell>
        </row>
        <row r="54">
          <cell r="B54" t="str">
            <v>SHORTFALL_SWAP_2013A</v>
          </cell>
          <cell r="D54">
            <v>0</v>
          </cell>
          <cell r="F54" t="str">
            <v>N</v>
          </cell>
        </row>
        <row r="55">
          <cell r="B55" t="str">
            <v>BALANCE_EQUITY_2013A</v>
          </cell>
          <cell r="D55">
            <v>0</v>
          </cell>
          <cell r="F55" t="str">
            <v>N</v>
          </cell>
        </row>
        <row r="56">
          <cell r="B56" t="str">
            <v>BALANCE_NOTES_2013A</v>
          </cell>
          <cell r="D56">
            <v>1000000000</v>
          </cell>
          <cell r="F56" t="str">
            <v>N</v>
          </cell>
        </row>
        <row r="57">
          <cell r="B57" t="str">
            <v>NOMINAL_LIQTN_AMT_2013A</v>
          </cell>
          <cell r="D57">
            <v>1242200000</v>
          </cell>
          <cell r="F57" t="str">
            <v>N</v>
          </cell>
        </row>
        <row r="58">
          <cell r="B58" t="str">
            <v>NOMINAL_LIQTN_REV_2013A</v>
          </cell>
          <cell r="D58">
            <v>0</v>
          </cell>
          <cell r="F58" t="str">
            <v>N</v>
          </cell>
        </row>
        <row r="59">
          <cell r="B59" t="str">
            <v>SAP_2013A</v>
          </cell>
          <cell r="D59">
            <v>0</v>
          </cell>
          <cell r="F59" t="str">
            <v>N</v>
          </cell>
        </row>
        <row r="60">
          <cell r="B60" t="str">
            <v>POOL_BALANCE</v>
          </cell>
          <cell r="D60">
            <v>3412531286.13</v>
          </cell>
          <cell r="F60" t="str">
            <v>N</v>
          </cell>
        </row>
        <row r="61">
          <cell r="B61" t="str">
            <v>POOL_PPY_RATE1</v>
          </cell>
          <cell r="D61">
            <v>0.5209</v>
          </cell>
          <cell r="F61" t="str">
            <v>N</v>
          </cell>
        </row>
        <row r="62">
          <cell r="B62" t="str">
            <v>POOL_PPY_RATE2</v>
          </cell>
          <cell r="D62">
            <v>0.5088</v>
          </cell>
          <cell r="F62" t="str">
            <v>N</v>
          </cell>
        </row>
        <row r="63">
          <cell r="B63" t="str">
            <v>CMA_OFFSET_PREV</v>
          </cell>
          <cell r="D63">
            <v>0</v>
          </cell>
          <cell r="F63" t="str">
            <v>N</v>
          </cell>
        </row>
        <row r="64">
          <cell r="B64" t="str">
            <v>IOC_2008</v>
          </cell>
          <cell r="D64">
            <v>0</v>
          </cell>
          <cell r="F64" t="str">
            <v>N</v>
          </cell>
        </row>
        <row r="65">
          <cell r="B65" t="str">
            <v>IOC_2013A</v>
          </cell>
          <cell r="D65">
            <v>0</v>
          </cell>
          <cell r="F65" t="str">
            <v>N</v>
          </cell>
        </row>
        <row r="66">
          <cell r="B66" t="str">
            <v>IOC_2012A</v>
          </cell>
          <cell r="D66">
            <v>0</v>
          </cell>
          <cell r="F66" t="str">
            <v>N</v>
          </cell>
        </row>
        <row r="67">
          <cell r="B67" t="str">
            <v>IOC_2012B</v>
          </cell>
          <cell r="D67">
            <v>0</v>
          </cell>
          <cell r="F67" t="str">
            <v>N</v>
          </cell>
        </row>
        <row r="68">
          <cell r="B68" t="str">
            <v>PAYMENT_PREV</v>
          </cell>
          <cell r="D68">
            <v>0</v>
          </cell>
          <cell r="F68" t="str">
            <v>N</v>
          </cell>
        </row>
        <row r="69">
          <cell r="B69" t="str">
            <v>PAYMENT_PREV_2ND</v>
          </cell>
          <cell r="D69">
            <v>0</v>
          </cell>
          <cell r="F69" t="str">
            <v>N</v>
          </cell>
        </row>
        <row r="70">
          <cell r="B70" t="str">
            <v>POOL_RECEIVABLES_PREV</v>
          </cell>
          <cell r="D70">
            <v>3847887309.58</v>
          </cell>
          <cell r="F70" t="str">
            <v>N</v>
          </cell>
        </row>
        <row r="71">
          <cell r="B71" t="str">
            <v>SERVICING_ADJ_PREV</v>
          </cell>
          <cell r="D71">
            <v>0</v>
          </cell>
          <cell r="F71" t="str">
            <v>N</v>
          </cell>
        </row>
        <row r="72">
          <cell r="B72" t="str">
            <v>POOL_EXCESS_FUND_PREV</v>
          </cell>
          <cell r="D72">
            <v>0</v>
          </cell>
          <cell r="F72" t="str">
            <v>N</v>
          </cell>
        </row>
        <row r="73">
          <cell r="B73" t="str">
            <v>POOL_RECEIVABLES_Net</v>
          </cell>
          <cell r="D73">
            <v>3412531286.13</v>
          </cell>
          <cell r="F73" t="str">
            <v>N</v>
          </cell>
        </row>
        <row r="74">
          <cell r="B74" t="str">
            <v>PREV_EFA_BALANCE</v>
          </cell>
          <cell r="D74">
            <v>0</v>
          </cell>
          <cell r="F74" t="str">
            <v>N</v>
          </cell>
        </row>
        <row r="75">
          <cell r="B75" t="str">
            <v>PRV2_EFA_BALANCE</v>
          </cell>
          <cell r="D75">
            <v>0</v>
          </cell>
          <cell r="F75" t="str">
            <v>N</v>
          </cell>
        </row>
        <row r="76">
          <cell r="B76" t="str">
            <v>PREV_EFA_REQUIRED</v>
          </cell>
          <cell r="D76">
            <v>270000000</v>
          </cell>
          <cell r="F76" t="str">
            <v>N</v>
          </cell>
        </row>
        <row r="77">
          <cell r="B77" t="str">
            <v>PRV2_EFA_REQUIRED</v>
          </cell>
          <cell r="D77">
            <v>270000000</v>
          </cell>
          <cell r="F77" t="str">
            <v>N</v>
          </cell>
        </row>
      </sheetData>
      <sheetData sheetId="5">
        <row r="6">
          <cell r="C6">
            <v>1242200000</v>
          </cell>
          <cell r="D6">
            <v>1257900000</v>
          </cell>
          <cell r="E6">
            <v>314475000</v>
          </cell>
          <cell r="F6">
            <v>419350566.565</v>
          </cell>
        </row>
        <row r="7">
          <cell r="C7">
            <v>1000000000</v>
          </cell>
          <cell r="D7">
            <v>1000000000</v>
          </cell>
          <cell r="E7">
            <v>250000000</v>
          </cell>
          <cell r="F7">
            <v>350000000</v>
          </cell>
        </row>
        <row r="8">
          <cell r="C8">
            <v>242200000</v>
          </cell>
          <cell r="D8">
            <v>257900000</v>
          </cell>
          <cell r="E8">
            <v>64475000</v>
          </cell>
          <cell r="F8">
            <v>69350566.565</v>
          </cell>
        </row>
        <row r="11">
          <cell r="C11">
            <v>1000000000</v>
          </cell>
          <cell r="D11">
            <v>1000000000</v>
          </cell>
          <cell r="E11">
            <v>250000000</v>
          </cell>
          <cell r="F11">
            <v>350000000</v>
          </cell>
        </row>
        <row r="14">
          <cell r="C14">
            <v>0.3841</v>
          </cell>
          <cell r="D14">
            <v>0.389</v>
          </cell>
          <cell r="E14">
            <v>0.0972</v>
          </cell>
          <cell r="F14">
            <v>0.1297</v>
          </cell>
        </row>
        <row r="15">
          <cell r="C15">
            <v>0.3841</v>
          </cell>
        </row>
        <row r="17">
          <cell r="C17">
            <v>0.789</v>
          </cell>
        </row>
        <row r="24">
          <cell r="H24">
            <v>1916362786.43</v>
          </cell>
        </row>
        <row r="25">
          <cell r="H25">
            <v>0</v>
          </cell>
        </row>
        <row r="26">
          <cell r="H26">
            <v>10039993.53</v>
          </cell>
        </row>
        <row r="28">
          <cell r="C28">
            <v>3042669.235234797</v>
          </cell>
        </row>
        <row r="31">
          <cell r="C31">
            <v>1000000000</v>
          </cell>
          <cell r="D31">
            <v>1000000000</v>
          </cell>
          <cell r="E31">
            <v>250000000</v>
          </cell>
          <cell r="F31">
            <v>350000000</v>
          </cell>
        </row>
        <row r="38">
          <cell r="C38">
            <v>1000000000</v>
          </cell>
          <cell r="D38">
            <v>1000000000</v>
          </cell>
          <cell r="E38">
            <v>250000000</v>
          </cell>
          <cell r="F38">
            <v>350000000</v>
          </cell>
        </row>
        <row r="52">
          <cell r="C52">
            <v>1574381585.564867</v>
          </cell>
          <cell r="D52">
            <v>1594466120.24143</v>
          </cell>
          <cell r="E52">
            <v>398411585.828964</v>
          </cell>
          <cell r="F52">
            <v>531625336.234739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1529614127.274361</v>
          </cell>
        </row>
        <row r="55">
          <cell r="C55">
            <v>1529614127.274361</v>
          </cell>
          <cell r="D55">
            <v>1549127559.2546902</v>
          </cell>
          <cell r="E55">
            <v>387082773.16081196</v>
          </cell>
          <cell r="F55">
            <v>516508597.5201371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0</v>
          </cell>
        </row>
        <row r="59">
          <cell r="H59">
            <v>360648673.2</v>
          </cell>
        </row>
        <row r="60">
          <cell r="H60">
            <v>0.09056215741349077</v>
          </cell>
        </row>
        <row r="63">
          <cell r="H63">
            <v>4040608842.54</v>
          </cell>
        </row>
        <row r="68">
          <cell r="H68">
            <v>0.4617642445671728</v>
          </cell>
        </row>
        <row r="69">
          <cell r="H69">
            <v>0.47427574930151856</v>
          </cell>
        </row>
        <row r="70">
          <cell r="H70">
            <v>0.4564880976</v>
          </cell>
        </row>
        <row r="71">
          <cell r="H71">
            <v>0.4545288868</v>
          </cell>
        </row>
        <row r="77">
          <cell r="C77">
            <v>1000000000</v>
          </cell>
        </row>
        <row r="79">
          <cell r="C79">
            <v>1242200000</v>
          </cell>
          <cell r="D79">
            <v>1257900000</v>
          </cell>
          <cell r="E79">
            <v>314475000</v>
          </cell>
          <cell r="F79">
            <v>419350566.565</v>
          </cell>
        </row>
        <row r="80">
          <cell r="C80">
            <v>242200000</v>
          </cell>
          <cell r="D80">
            <v>257900000.00000003</v>
          </cell>
          <cell r="E80">
            <v>64475000.00000001</v>
          </cell>
          <cell r="F80">
            <v>69350566.565</v>
          </cell>
          <cell r="H80">
            <v>633925566.565</v>
          </cell>
        </row>
        <row r="81">
          <cell r="C81">
            <v>242200000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</row>
        <row r="84">
          <cell r="C84">
            <v>0</v>
          </cell>
        </row>
        <row r="89">
          <cell r="C89">
            <v>0</v>
          </cell>
          <cell r="D89">
            <v>0</v>
          </cell>
          <cell r="E89">
            <v>0</v>
          </cell>
        </row>
        <row r="93">
          <cell r="C93">
            <v>0.3841</v>
          </cell>
          <cell r="D93">
            <v>0.389</v>
          </cell>
          <cell r="E93">
            <v>0.0972</v>
          </cell>
          <cell r="F93">
            <v>0.1297</v>
          </cell>
        </row>
      </sheetData>
      <sheetData sheetId="12">
        <row r="15">
          <cell r="T15">
            <v>2751.81</v>
          </cell>
        </row>
      </sheetData>
      <sheetData sheetId="14">
        <row r="3">
          <cell r="S3">
            <v>3982333057.21</v>
          </cell>
        </row>
        <row r="4">
          <cell r="C4">
            <v>0.1</v>
          </cell>
          <cell r="R4">
            <v>0</v>
          </cell>
          <cell r="S4">
            <v>279865420.04</v>
          </cell>
        </row>
        <row r="5">
          <cell r="C5">
            <v>0.04</v>
          </cell>
          <cell r="R5">
            <v>0</v>
          </cell>
          <cell r="S5">
            <v>149665149.44</v>
          </cell>
        </row>
        <row r="6">
          <cell r="C6">
            <v>0.035</v>
          </cell>
          <cell r="R6">
            <v>0</v>
          </cell>
          <cell r="S6">
            <v>92836907.26</v>
          </cell>
        </row>
        <row r="7">
          <cell r="C7">
            <v>0.0325</v>
          </cell>
          <cell r="R7">
            <v>0</v>
          </cell>
          <cell r="S7">
            <v>88303139.92</v>
          </cell>
        </row>
        <row r="8">
          <cell r="C8">
            <v>0.025</v>
          </cell>
          <cell r="R8">
            <v>0</v>
          </cell>
          <cell r="S8">
            <v>78278156.81</v>
          </cell>
        </row>
        <row r="9">
          <cell r="C9">
            <v>0.02</v>
          </cell>
          <cell r="R9">
            <v>0</v>
          </cell>
        </row>
        <row r="10">
          <cell r="C10">
            <v>0.02</v>
          </cell>
          <cell r="R10">
            <v>0</v>
          </cell>
        </row>
        <row r="11">
          <cell r="R11">
            <v>0</v>
          </cell>
        </row>
      </sheetData>
      <sheetData sheetId="15">
        <row r="16">
          <cell r="C16">
            <v>5000000</v>
          </cell>
        </row>
        <row r="18">
          <cell r="C18">
            <v>5000000</v>
          </cell>
        </row>
      </sheetData>
      <sheetData sheetId="16">
        <row r="3">
          <cell r="D3">
            <v>42415</v>
          </cell>
          <cell r="I3">
            <v>0</v>
          </cell>
          <cell r="J3">
            <v>1000000000</v>
          </cell>
        </row>
        <row r="8">
          <cell r="C8">
            <v>0.003</v>
          </cell>
          <cell r="I8">
            <v>457600</v>
          </cell>
        </row>
      </sheetData>
      <sheetData sheetId="17">
        <row r="2">
          <cell r="C2">
            <v>41394</v>
          </cell>
        </row>
        <row r="3">
          <cell r="C3">
            <v>41425</v>
          </cell>
        </row>
        <row r="4">
          <cell r="C4">
            <v>41409</v>
          </cell>
        </row>
        <row r="5">
          <cell r="C5">
            <v>41442</v>
          </cell>
        </row>
        <row r="6">
          <cell r="C6">
            <v>0.001992</v>
          </cell>
        </row>
        <row r="15">
          <cell r="C15">
            <v>33</v>
          </cell>
        </row>
        <row r="18">
          <cell r="C18" t="b">
            <v>0</v>
          </cell>
        </row>
        <row r="26">
          <cell r="C26">
            <v>42217</v>
          </cell>
        </row>
        <row r="30">
          <cell r="C30">
            <v>0</v>
          </cell>
        </row>
        <row r="32">
          <cell r="C32">
            <v>0</v>
          </cell>
        </row>
        <row r="34">
          <cell r="C3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"/>
      <sheetName val="2013-A"/>
      <sheetName val="2012-A"/>
      <sheetName val="2012-B"/>
      <sheetName val="Warehouse Series 08-1"/>
      <sheetName val="Pool Data"/>
      <sheetName val="Waterfall"/>
    </sheetNames>
    <sheetDataSet>
      <sheetData sheetId="0">
        <row r="21">
          <cell r="F21">
            <v>69350566.565</v>
          </cell>
        </row>
        <row r="22">
          <cell r="F22">
            <v>242200000</v>
          </cell>
          <cell r="I22">
            <v>287414127.2743609</v>
          </cell>
        </row>
        <row r="23">
          <cell r="F23">
            <v>257900000.00000003</v>
          </cell>
        </row>
        <row r="24">
          <cell r="F24">
            <v>64475000.00000001</v>
          </cell>
        </row>
        <row r="25">
          <cell r="E25">
            <v>2600000000</v>
          </cell>
        </row>
        <row r="29">
          <cell r="D29">
            <v>4587019995.41</v>
          </cell>
        </row>
        <row r="30">
          <cell r="D30">
            <v>1916362786.43</v>
          </cell>
        </row>
        <row r="34">
          <cell r="D34">
            <v>1818723293.31</v>
          </cell>
        </row>
        <row r="35">
          <cell r="D35">
            <v>0</v>
          </cell>
        </row>
        <row r="36">
          <cell r="D36">
            <v>9156951.54</v>
          </cell>
        </row>
        <row r="37">
          <cell r="D37">
            <v>0</v>
          </cell>
        </row>
        <row r="39">
          <cell r="D39">
            <v>-492324886.96</v>
          </cell>
        </row>
        <row r="40">
          <cell r="D40">
            <v>-5565606.58</v>
          </cell>
        </row>
        <row r="41">
          <cell r="D41">
            <v>3982333057.21</v>
          </cell>
        </row>
      </sheetData>
      <sheetData sheetId="1">
        <row r="35">
          <cell r="I35">
            <v>0.004992</v>
          </cell>
        </row>
        <row r="43">
          <cell r="I43">
            <v>457600</v>
          </cell>
        </row>
        <row r="44">
          <cell r="I44">
            <v>1035166.67</v>
          </cell>
        </row>
      </sheetData>
      <sheetData sheetId="2">
        <row r="35">
          <cell r="I35">
            <v>0.006692</v>
          </cell>
        </row>
      </sheetData>
      <sheetData sheetId="3">
        <row r="35">
          <cell r="I35">
            <v>0.005492</v>
          </cell>
        </row>
      </sheetData>
      <sheetData sheetId="4">
        <row r="31">
          <cell r="I31">
            <v>0.0022364</v>
          </cell>
        </row>
      </sheetData>
      <sheetData sheetId="6">
        <row r="22">
          <cell r="H22">
            <v>1035166.67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H10" sqref="H10"/>
    </sheetView>
  </sheetViews>
  <sheetFormatPr defaultColWidth="16.57421875" defaultRowHeight="15"/>
  <cols>
    <col min="1" max="1" width="16.57421875" style="5" customWidth="1"/>
    <col min="2" max="2" width="16.8515625" style="5" bestFit="1" customWidth="1"/>
    <col min="3" max="3" width="19.28125" style="5" bestFit="1" customWidth="1"/>
    <col min="4" max="4" width="19.140625" style="5" bestFit="1" customWidth="1"/>
    <col min="5" max="5" width="27.7109375" style="5" customWidth="1"/>
    <col min="6" max="6" width="25.140625" style="5" bestFit="1" customWidth="1"/>
    <col min="7" max="7" width="23.140625" style="5" customWidth="1"/>
    <col min="8" max="8" width="16.8515625" style="5" bestFit="1" customWidth="1"/>
    <col min="9" max="9" width="19.7109375" style="5" bestFit="1" customWidth="1"/>
    <col min="10" max="10" width="19.28125" style="5" bestFit="1" customWidth="1"/>
    <col min="11" max="11" width="16.7109375" style="5" bestFit="1" customWidth="1"/>
    <col min="12" max="16384" width="16.57421875" style="5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4"/>
      <c r="L1" s="2"/>
      <c r="S1" s="2"/>
    </row>
    <row r="2" spans="1:19" ht="12.75">
      <c r="A2" s="2"/>
      <c r="B2" s="2"/>
      <c r="C2" s="2"/>
      <c r="D2" s="2"/>
      <c r="E2" s="2"/>
      <c r="F2" s="2"/>
      <c r="G2" s="3"/>
      <c r="H2" s="3"/>
      <c r="I2" s="2"/>
      <c r="J2" s="2"/>
      <c r="K2" s="4"/>
      <c r="L2" s="2"/>
      <c r="S2" s="2"/>
    </row>
    <row r="3" spans="1:13" ht="12.75">
      <c r="A3" s="6" t="s">
        <v>1</v>
      </c>
      <c r="B3" s="7" t="s">
        <v>2</v>
      </c>
      <c r="C3" s="7" t="s">
        <v>3</v>
      </c>
      <c r="D3" s="8" t="s">
        <v>4</v>
      </c>
      <c r="F3" s="2"/>
      <c r="G3" s="3"/>
      <c r="H3" s="3"/>
      <c r="I3" s="2"/>
      <c r="J3" s="2"/>
      <c r="K3" s="9"/>
      <c r="L3" s="2"/>
      <c r="M3" s="2"/>
    </row>
    <row r="4" spans="1:13" ht="12.75">
      <c r="A4" s="10" t="s">
        <v>5</v>
      </c>
      <c r="B4" s="11">
        <f>'[6]Key Data'!C2+1</f>
        <v>41395</v>
      </c>
      <c r="C4" s="12">
        <f>'[6]Key Data'!C4</f>
        <v>41409</v>
      </c>
      <c r="D4" s="13">
        <f>C5</f>
        <v>41442</v>
      </c>
      <c r="F4" s="2"/>
      <c r="G4" s="3"/>
      <c r="H4" s="3"/>
      <c r="I4" s="2"/>
      <c r="J4" s="2"/>
      <c r="K4" s="2"/>
      <c r="L4" s="2"/>
      <c r="M4" s="2"/>
    </row>
    <row r="5" spans="1:13" ht="12.75">
      <c r="A5" s="10" t="s">
        <v>6</v>
      </c>
      <c r="B5" s="12">
        <f>'[6]Key Data'!C3</f>
        <v>41425</v>
      </c>
      <c r="C5" s="12">
        <f>'[6]Key Data'!C5</f>
        <v>41442</v>
      </c>
      <c r="D5" s="13"/>
      <c r="E5" s="2"/>
      <c r="F5" s="2"/>
      <c r="G5" s="2"/>
      <c r="H5" s="2"/>
      <c r="I5" s="2"/>
      <c r="J5" s="2"/>
      <c r="K5" s="2"/>
      <c r="L5" s="14"/>
      <c r="M5" s="2"/>
    </row>
    <row r="6" spans="1:13" ht="12.75">
      <c r="A6" s="15" t="s">
        <v>7</v>
      </c>
      <c r="B6" s="16"/>
      <c r="C6" s="16"/>
      <c r="D6" s="17"/>
      <c r="E6" s="2"/>
      <c r="F6" s="2"/>
      <c r="G6" s="2"/>
      <c r="H6" s="2"/>
      <c r="I6" s="2"/>
      <c r="J6" s="2"/>
      <c r="K6" s="2"/>
      <c r="L6" s="14"/>
      <c r="M6" s="2"/>
    </row>
    <row r="7" spans="1:13" ht="12.75">
      <c r="A7" s="14"/>
      <c r="B7" s="2"/>
      <c r="C7" s="14"/>
      <c r="D7" s="2"/>
      <c r="E7" s="2"/>
      <c r="F7" s="2"/>
      <c r="G7" s="2"/>
      <c r="H7" s="2"/>
      <c r="I7" s="2"/>
      <c r="J7" s="18"/>
      <c r="K7" s="19"/>
      <c r="L7" s="2"/>
      <c r="M7" s="2"/>
    </row>
    <row r="8" spans="1:13" ht="12.75">
      <c r="A8" s="20" t="s">
        <v>8</v>
      </c>
      <c r="B8" s="2"/>
      <c r="C8" s="14"/>
      <c r="E8" s="2"/>
      <c r="G8" s="21"/>
      <c r="H8" s="2"/>
      <c r="I8" s="2"/>
      <c r="J8" s="18"/>
      <c r="K8" s="19"/>
      <c r="L8" s="2"/>
      <c r="M8" s="2"/>
    </row>
    <row r="9" spans="1:19" ht="12.75">
      <c r="A9" s="22"/>
      <c r="B9" s="22"/>
      <c r="C9" s="23"/>
      <c r="D9" s="23"/>
      <c r="E9" s="23"/>
      <c r="F9" s="23"/>
      <c r="G9" s="23"/>
      <c r="H9" s="23"/>
      <c r="I9" s="23"/>
      <c r="J9" s="24"/>
      <c r="K9" s="23"/>
      <c r="L9" s="2"/>
      <c r="M9" s="25"/>
      <c r="N9" s="26"/>
      <c r="O9" s="25"/>
      <c r="P9" s="25"/>
      <c r="S9" s="25"/>
    </row>
    <row r="10" spans="1:19" ht="38.25">
      <c r="A10" s="27" t="s">
        <v>9</v>
      </c>
      <c r="B10" s="28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"/>
      <c r="M10" s="25"/>
      <c r="N10" s="26"/>
      <c r="O10" s="25"/>
      <c r="P10" s="25"/>
      <c r="S10" s="25"/>
    </row>
    <row r="11" spans="1:19" ht="12.75">
      <c r="A11" s="30" t="s">
        <v>19</v>
      </c>
      <c r="B11" s="31"/>
      <c r="C11" s="21">
        <f>'[6]S &amp; U'!F7</f>
        <v>350000000</v>
      </c>
      <c r="D11" s="21">
        <f>'[6]S &amp; U'!F53</f>
        <v>0</v>
      </c>
      <c r="E11" s="32">
        <f>'[6]S &amp; U'!F11</f>
        <v>350000000</v>
      </c>
      <c r="F11" s="32">
        <f>'[6]S &amp; U'!F8</f>
        <v>69350566.565</v>
      </c>
      <c r="G11" s="32">
        <f>'[6]S &amp; U'!F6</f>
        <v>419350566.565</v>
      </c>
      <c r="H11" s="33">
        <f>IF(ISNA(VLOOKUP("IOC_2008",'[6]Previous Data'!B:F,3,FALSE)),VLOOKUP("IOC_2008",'[6]Initial Data'!B:F,3,FALSE),VLOOKUP("IOC_2008",'[6]Previous Data'!B:F,3,FALSE))</f>
        <v>0</v>
      </c>
      <c r="I11" s="34">
        <f>J11-G11</f>
        <v>112274769.66973901</v>
      </c>
      <c r="J11" s="34">
        <f>'[6]S &amp; U'!F52</f>
        <v>531625336.234739</v>
      </c>
      <c r="K11" s="35">
        <f>'[6]S &amp; U'!F14</f>
        <v>0.1297</v>
      </c>
      <c r="L11" s="36"/>
      <c r="O11" s="37"/>
      <c r="P11" s="37"/>
      <c r="S11" s="37"/>
    </row>
    <row r="12" spans="1:19" ht="12.75">
      <c r="A12" s="5" t="s">
        <v>147</v>
      </c>
      <c r="C12" s="21">
        <f>'[6]S &amp; U'!C7</f>
        <v>1000000000</v>
      </c>
      <c r="D12" s="21">
        <f>'[6]S &amp; U'!C53</f>
        <v>0</v>
      </c>
      <c r="E12" s="32">
        <f>'[6]S &amp; U'!C11</f>
        <v>1000000000</v>
      </c>
      <c r="F12" s="32">
        <f>'[6]S &amp; U'!C8</f>
        <v>242200000</v>
      </c>
      <c r="G12" s="32">
        <f>'[6]S &amp; U'!C6</f>
        <v>1242200000</v>
      </c>
      <c r="H12" s="21">
        <f>IF(ISNA(VLOOKUP("IOC_2013A",'[6]Previous Data'!B:F,3,FALSE)),VLOOKUP("IOC_2013A",'[6]Initial Data'!B:F,3,FALSE),VLOOKUP("IOC_2013A",'[6]Previous Data'!B:F,3,FALSE))</f>
        <v>0</v>
      </c>
      <c r="I12" s="34">
        <f>J12-G12</f>
        <v>332181585.564867</v>
      </c>
      <c r="J12" s="34">
        <f>'[6]S &amp; U'!C52</f>
        <v>1574381585.564867</v>
      </c>
      <c r="K12" s="35">
        <f>'[6]S &amp; U'!C14</f>
        <v>0.3841</v>
      </c>
      <c r="L12" s="36"/>
      <c r="O12" s="37"/>
      <c r="P12" s="37"/>
      <c r="S12" s="37"/>
    </row>
    <row r="13" spans="1:19" ht="12.75">
      <c r="A13" s="5" t="s">
        <v>20</v>
      </c>
      <c r="C13" s="21">
        <f>'[6]S &amp; U'!D7</f>
        <v>1000000000</v>
      </c>
      <c r="D13" s="21">
        <f>'[6]S &amp; U'!D53</f>
        <v>0</v>
      </c>
      <c r="E13" s="32">
        <f>'[6]S &amp; U'!D11</f>
        <v>1000000000</v>
      </c>
      <c r="F13" s="32">
        <f>'[6]S &amp; U'!D8</f>
        <v>257900000</v>
      </c>
      <c r="G13" s="32">
        <f>'[6]S &amp; U'!D6</f>
        <v>1257900000</v>
      </c>
      <c r="H13" s="21">
        <f>IF(ISNA(VLOOKUP("IOC_2012A",'[6]Previous Data'!B:F,3,FALSE)),VLOOKUP("IOC_2012A",'[6]Initial Data'!B:F,3,FALSE),VLOOKUP("IOC_2012A",'[6]Previous Data'!B:F,3,FALSE))</f>
        <v>0</v>
      </c>
      <c r="I13" s="34">
        <f>J13-G13</f>
        <v>336566120.24143004</v>
      </c>
      <c r="J13" s="34">
        <f>'[6]S &amp; U'!D52</f>
        <v>1594466120.24143</v>
      </c>
      <c r="K13" s="35">
        <f>'[6]S &amp; U'!D14</f>
        <v>0.389</v>
      </c>
      <c r="L13" s="36"/>
      <c r="O13" s="37"/>
      <c r="P13" s="37"/>
      <c r="S13" s="37"/>
    </row>
    <row r="14" spans="1:19" ht="12.75">
      <c r="A14" s="5" t="s">
        <v>21</v>
      </c>
      <c r="C14" s="21">
        <f>'[6]S &amp; U'!E7</f>
        <v>250000000</v>
      </c>
      <c r="D14" s="21">
        <f>'[6]S &amp; U'!E53</f>
        <v>0</v>
      </c>
      <c r="E14" s="32">
        <f>'[6]S &amp; U'!E11</f>
        <v>250000000</v>
      </c>
      <c r="F14" s="32">
        <f>'[6]S &amp; U'!E8</f>
        <v>64475000</v>
      </c>
      <c r="G14" s="32">
        <f>'[6]S &amp; U'!E6</f>
        <v>314475000</v>
      </c>
      <c r="H14" s="21">
        <f>IF(ISNA(VLOOKUP("IOC_2012B",'[6]Previous Data'!B:F,3,FALSE)),VLOOKUP("IOC_2012B",'[6]Initial Data'!B:F,3,FALSE),VLOOKUP("IOC_2012B",'[6]Previous Data'!B:F,3,FALSE))</f>
        <v>0</v>
      </c>
      <c r="I14" s="34">
        <f>J14-G14</f>
        <v>83936585.828964</v>
      </c>
      <c r="J14" s="34">
        <f>'[6]S &amp; U'!E52</f>
        <v>398411585.828964</v>
      </c>
      <c r="K14" s="35">
        <f>'[6]S &amp; U'!E14</f>
        <v>0.0972</v>
      </c>
      <c r="L14" s="36"/>
      <c r="O14" s="37"/>
      <c r="P14" s="37"/>
      <c r="S14" s="37"/>
    </row>
    <row r="15" spans="1:19" s="45" customFormat="1" ht="12.75">
      <c r="A15" s="38" t="s">
        <v>22</v>
      </c>
      <c r="B15" s="39"/>
      <c r="C15" s="40">
        <f aca="true" t="shared" si="0" ref="C15:K15">SUM(C11:C14)</f>
        <v>2600000000</v>
      </c>
      <c r="D15" s="41">
        <f t="shared" si="0"/>
        <v>0</v>
      </c>
      <c r="E15" s="42">
        <f t="shared" si="0"/>
        <v>2600000000</v>
      </c>
      <c r="F15" s="42">
        <f t="shared" si="0"/>
        <v>633925566.565</v>
      </c>
      <c r="G15" s="42">
        <f t="shared" si="0"/>
        <v>3233925566.565</v>
      </c>
      <c r="H15" s="41">
        <f t="shared" si="0"/>
        <v>0</v>
      </c>
      <c r="I15" s="41">
        <f t="shared" si="0"/>
        <v>864959061.3050001</v>
      </c>
      <c r="J15" s="41">
        <f t="shared" si="0"/>
        <v>4098884627.87</v>
      </c>
      <c r="K15" s="43">
        <f t="shared" si="0"/>
        <v>1</v>
      </c>
      <c r="L15" s="44"/>
      <c r="O15" s="44"/>
      <c r="P15" s="44"/>
      <c r="S15" s="46"/>
    </row>
    <row r="16" spans="8:11" ht="12.75">
      <c r="H16" s="47"/>
      <c r="I16" s="47"/>
      <c r="J16" s="47"/>
      <c r="K16" s="48"/>
    </row>
    <row r="17" spans="1:13" ht="12.75">
      <c r="A17" s="20" t="s">
        <v>23</v>
      </c>
      <c r="B17" s="2"/>
      <c r="C17" s="14"/>
      <c r="E17" s="2"/>
      <c r="G17" s="21"/>
      <c r="H17" s="4"/>
      <c r="I17" s="4"/>
      <c r="J17" s="4"/>
      <c r="K17" s="35"/>
      <c r="L17" s="2"/>
      <c r="M17" s="2"/>
    </row>
    <row r="18" spans="1:13" ht="12.75">
      <c r="A18" s="2"/>
      <c r="B18" s="2"/>
      <c r="C18" s="2"/>
      <c r="D18" s="2"/>
      <c r="E18" s="2"/>
      <c r="F18" s="20"/>
      <c r="G18" s="21"/>
      <c r="H18" s="4"/>
      <c r="I18" s="4"/>
      <c r="J18" s="4"/>
      <c r="K18" s="35"/>
      <c r="L18" s="2"/>
      <c r="M18" s="2"/>
    </row>
    <row r="19" spans="1:19" ht="38.25">
      <c r="A19" s="27" t="s">
        <v>9</v>
      </c>
      <c r="B19" s="28"/>
      <c r="C19" s="29" t="s">
        <v>10</v>
      </c>
      <c r="D19" s="29" t="s">
        <v>11</v>
      </c>
      <c r="E19" s="29" t="s">
        <v>12</v>
      </c>
      <c r="F19" s="29" t="s">
        <v>13</v>
      </c>
      <c r="G19" s="29" t="s">
        <v>14</v>
      </c>
      <c r="H19" s="29" t="s">
        <v>15</v>
      </c>
      <c r="I19" s="29" t="s">
        <v>16</v>
      </c>
      <c r="J19" s="29" t="s">
        <v>17</v>
      </c>
      <c r="K19" s="49" t="s">
        <v>18</v>
      </c>
      <c r="L19" s="2"/>
      <c r="M19" s="25"/>
      <c r="N19" s="26"/>
      <c r="O19" s="25"/>
      <c r="P19" s="25"/>
      <c r="S19" s="25"/>
    </row>
    <row r="20" spans="1:19" ht="12.75">
      <c r="A20" s="30"/>
      <c r="C20" s="31"/>
      <c r="D20" s="50"/>
      <c r="E20" s="31"/>
      <c r="F20" s="31"/>
      <c r="G20" s="21"/>
      <c r="H20" s="51"/>
      <c r="I20" s="51"/>
      <c r="J20" s="52"/>
      <c r="K20" s="35"/>
      <c r="L20" s="36"/>
      <c r="O20" s="21"/>
      <c r="P20" s="21"/>
      <c r="S20" s="53"/>
    </row>
    <row r="21" spans="1:19" ht="12.75">
      <c r="A21" s="30" t="s">
        <v>19</v>
      </c>
      <c r="C21" s="31">
        <f>'[6]S &amp; U'!F31</f>
        <v>350000000</v>
      </c>
      <c r="D21" s="31">
        <f>'[6]S &amp; U'!F56</f>
        <v>0</v>
      </c>
      <c r="E21" s="31">
        <f>'[6]S &amp; U'!F38</f>
        <v>350000000</v>
      </c>
      <c r="F21" s="54">
        <f>'[6]S &amp; U'!F80</f>
        <v>69350566.565</v>
      </c>
      <c r="G21" s="33">
        <f>'[6]S &amp; U'!F79</f>
        <v>419350566.565</v>
      </c>
      <c r="H21" s="33">
        <f>'[6]S &amp; U'!F82</f>
        <v>0</v>
      </c>
      <c r="I21" s="55">
        <f>MAX(0,J21-G21)</f>
        <v>97158030.95513707</v>
      </c>
      <c r="J21" s="34">
        <f>'[6]S &amp; U'!F55</f>
        <v>516508597.5201371</v>
      </c>
      <c r="K21" s="56">
        <f>'[6]S &amp; U'!F93</f>
        <v>0.1297</v>
      </c>
      <c r="L21" s="36"/>
      <c r="O21" s="37"/>
      <c r="P21" s="37"/>
      <c r="S21" s="37"/>
    </row>
    <row r="22" spans="1:19" ht="12.75">
      <c r="A22" s="5" t="s">
        <v>147</v>
      </c>
      <c r="C22" s="31">
        <f>'[6]S &amp; U'!C31</f>
        <v>1000000000</v>
      </c>
      <c r="D22" s="31">
        <f>'[6]S &amp; U'!C56</f>
        <v>0</v>
      </c>
      <c r="E22" s="31">
        <f>'[6]S &amp; U'!C38</f>
        <v>1000000000</v>
      </c>
      <c r="F22" s="54">
        <f>'[6]S &amp; U'!C80</f>
        <v>242200000</v>
      </c>
      <c r="G22" s="21">
        <f>'[6]S &amp; U'!C79</f>
        <v>1242200000</v>
      </c>
      <c r="H22" s="21">
        <f>'[6]S &amp; U'!C82</f>
        <v>0</v>
      </c>
      <c r="I22" s="55">
        <f>MAX(0,J22-G22)</f>
        <v>287414127.2743609</v>
      </c>
      <c r="J22" s="34">
        <f>'[6]S &amp; U'!C55</f>
        <v>1529614127.274361</v>
      </c>
      <c r="K22" s="35">
        <f>'[6]S &amp; U'!C93</f>
        <v>0.3841</v>
      </c>
      <c r="L22" s="36"/>
      <c r="M22" s="54"/>
      <c r="O22" s="37"/>
      <c r="P22" s="37"/>
      <c r="S22" s="37"/>
    </row>
    <row r="23" spans="1:19" ht="12.75">
      <c r="A23" s="5" t="s">
        <v>20</v>
      </c>
      <c r="C23" s="31">
        <f>'[6]S &amp; U'!D31</f>
        <v>1000000000</v>
      </c>
      <c r="D23" s="31">
        <f>'[6]S &amp; U'!D56</f>
        <v>0</v>
      </c>
      <c r="E23" s="31">
        <f>'[6]S &amp; U'!D38</f>
        <v>1000000000</v>
      </c>
      <c r="F23" s="54">
        <f>'[6]S &amp; U'!D80</f>
        <v>257900000.00000003</v>
      </c>
      <c r="G23" s="21">
        <f>'[6]S &amp; U'!D79</f>
        <v>1257900000</v>
      </c>
      <c r="H23" s="21">
        <f>'[6]S &amp; U'!D82</f>
        <v>0</v>
      </c>
      <c r="I23" s="55">
        <f>MAX(0,J23-G23)</f>
        <v>291227559.2546902</v>
      </c>
      <c r="J23" s="34">
        <f>'[6]S &amp; U'!D55</f>
        <v>1549127559.2546902</v>
      </c>
      <c r="K23" s="35">
        <f>'[6]S &amp; U'!D93</f>
        <v>0.389</v>
      </c>
      <c r="L23" s="36"/>
      <c r="O23" s="37"/>
      <c r="P23" s="37"/>
      <c r="S23" s="37"/>
    </row>
    <row r="24" spans="1:19" ht="12.75">
      <c r="A24" s="5" t="s">
        <v>21</v>
      </c>
      <c r="C24" s="31">
        <f>'[6]S &amp; U'!E31</f>
        <v>250000000</v>
      </c>
      <c r="D24" s="31">
        <f>'[6]S &amp; U'!E56</f>
        <v>0</v>
      </c>
      <c r="E24" s="31">
        <f>'[6]S &amp; U'!E38</f>
        <v>250000000</v>
      </c>
      <c r="F24" s="54">
        <f>'[6]S &amp; U'!E80</f>
        <v>64475000.00000001</v>
      </c>
      <c r="G24" s="21">
        <f>'[6]S &amp; U'!E79</f>
        <v>314475000</v>
      </c>
      <c r="H24" s="21">
        <f>'[6]S &amp; U'!E82</f>
        <v>0</v>
      </c>
      <c r="I24" s="55">
        <f>MAX(0,J24-G24)</f>
        <v>72607773.16081196</v>
      </c>
      <c r="J24" s="34">
        <f>'[6]S &amp; U'!E55</f>
        <v>387082773.16081196</v>
      </c>
      <c r="K24" s="35">
        <f>'[6]S &amp; U'!E93</f>
        <v>0.0972</v>
      </c>
      <c r="L24" s="36"/>
      <c r="O24" s="37"/>
      <c r="P24" s="37"/>
      <c r="S24" s="37"/>
    </row>
    <row r="25" spans="1:19" s="45" customFormat="1" ht="12.75">
      <c r="A25" s="38" t="s">
        <v>22</v>
      </c>
      <c r="B25" s="39"/>
      <c r="C25" s="57">
        <f aca="true" t="shared" si="1" ref="C25:J25">SUM(C20:C24)</f>
        <v>2600000000</v>
      </c>
      <c r="D25" s="57">
        <f t="shared" si="1"/>
        <v>0</v>
      </c>
      <c r="E25" s="57">
        <f t="shared" si="1"/>
        <v>2600000000</v>
      </c>
      <c r="F25" s="57">
        <f t="shared" si="1"/>
        <v>633925566.565</v>
      </c>
      <c r="G25" s="57">
        <f t="shared" si="1"/>
        <v>3233925566.565</v>
      </c>
      <c r="H25" s="41">
        <f t="shared" si="1"/>
        <v>0</v>
      </c>
      <c r="I25" s="41">
        <f t="shared" si="1"/>
        <v>748407490.645</v>
      </c>
      <c r="J25" s="41">
        <f t="shared" si="1"/>
        <v>3982333057.21</v>
      </c>
      <c r="K25" s="58">
        <f>SUM(K20:K24)</f>
        <v>1</v>
      </c>
      <c r="L25" s="44"/>
      <c r="O25" s="44"/>
      <c r="P25" s="44"/>
      <c r="S25" s="46"/>
    </row>
    <row r="26" spans="1:19" ht="12.75">
      <c r="A26" s="59"/>
      <c r="B26" s="60"/>
      <c r="C26" s="31"/>
      <c r="D26" s="31"/>
      <c r="E26" s="31"/>
      <c r="F26" s="31"/>
      <c r="G26" s="31"/>
      <c r="H26" s="31"/>
      <c r="I26" s="31"/>
      <c r="J26" s="31"/>
      <c r="K26" s="61"/>
      <c r="L26" s="21"/>
      <c r="O26" s="21"/>
      <c r="P26" s="21"/>
      <c r="S26" s="53"/>
    </row>
    <row r="27" spans="1:19" ht="12.75">
      <c r="A27" s="59"/>
      <c r="B27" s="60"/>
      <c r="C27" s="31"/>
      <c r="D27" s="31"/>
      <c r="E27" s="31"/>
      <c r="F27" s="31"/>
      <c r="G27" s="31"/>
      <c r="H27" s="31"/>
      <c r="I27" s="31"/>
      <c r="J27" s="31"/>
      <c r="K27" s="61"/>
      <c r="L27" s="21"/>
      <c r="O27" s="21"/>
      <c r="P27" s="21"/>
      <c r="S27" s="53"/>
    </row>
    <row r="28" spans="1:13" ht="12.75">
      <c r="A28" s="20" t="s">
        <v>24</v>
      </c>
      <c r="B28" s="2"/>
      <c r="C28" s="21"/>
      <c r="D28" s="2"/>
      <c r="E28" s="21"/>
      <c r="F28" s="62"/>
      <c r="G28" s="20" t="s">
        <v>25</v>
      </c>
      <c r="H28" s="2"/>
      <c r="I28" s="2"/>
      <c r="J28" s="2"/>
      <c r="K28" s="4"/>
      <c r="L28" s="2"/>
      <c r="M28" s="2"/>
    </row>
    <row r="29" spans="1:13" ht="12.75">
      <c r="A29" s="14" t="s">
        <v>26</v>
      </c>
      <c r="B29" s="2"/>
      <c r="C29" s="21"/>
      <c r="D29" s="21">
        <f>IF(ISNA(VLOOKUP("POOL_RECEIVABLES_PREV",'[6]Previous Data'!B:F,3,FALSE)),VLOOKUP("POOL_RECEIVABLES_PREV",'[6]Initial Data'!B:F,3,FALSE),VLOOKUP("POOL_RECEIVABLES_PREV",'[6]Previous Data'!B:F,3,FALSE))</f>
        <v>4587019995.41</v>
      </c>
      <c r="E29" s="21"/>
      <c r="F29" s="63"/>
      <c r="G29" s="14" t="s">
        <v>27</v>
      </c>
      <c r="H29" s="2"/>
      <c r="I29" s="2"/>
      <c r="J29" s="32">
        <f>J30+J31+J32+J33+J34</f>
        <v>10039993.53</v>
      </c>
      <c r="K29" s="64"/>
      <c r="L29" s="62"/>
      <c r="M29" s="2"/>
    </row>
    <row r="30" spans="1:13" ht="12.75">
      <c r="A30" s="14" t="s">
        <v>28</v>
      </c>
      <c r="B30" s="2"/>
      <c r="C30" s="21"/>
      <c r="D30" s="21">
        <f>SUM(D31:D33)</f>
        <v>1916362786.43</v>
      </c>
      <c r="E30" s="21"/>
      <c r="F30" s="63"/>
      <c r="G30" s="65" t="s">
        <v>29</v>
      </c>
      <c r="H30" s="2"/>
      <c r="I30" s="2"/>
      <c r="J30" s="66">
        <f>VLOOKUP("INTEREST_COLLECTIONS",'[6]Current Data'!B:F,3,FALSE)</f>
        <v>11146498.61</v>
      </c>
      <c r="K30" s="2"/>
      <c r="L30" s="62"/>
      <c r="M30" s="2"/>
    </row>
    <row r="31" spans="2:13" ht="12.75">
      <c r="B31" s="65" t="s">
        <v>30</v>
      </c>
      <c r="C31" s="21"/>
      <c r="D31" s="66">
        <f>'[6]S &amp; U'!H24</f>
        <v>1916362786.43</v>
      </c>
      <c r="E31" s="21"/>
      <c r="F31" s="63"/>
      <c r="G31" s="65" t="s">
        <v>31</v>
      </c>
      <c r="J31" s="66">
        <f>VLOOKUP("CMA_OFFSET_INT",'[6]Current Data'!B:F,3,FALSE)*-1</f>
        <v>-1109256.89</v>
      </c>
      <c r="K31" s="2"/>
      <c r="L31" s="62"/>
      <c r="M31" s="2"/>
    </row>
    <row r="32" spans="2:13" ht="12.75">
      <c r="B32" s="65" t="s">
        <v>32</v>
      </c>
      <c r="C32" s="21"/>
      <c r="D32" s="66">
        <f>VLOOKUP("PRINCIPAL_ADJ",'[6]Current Data'!B:F,3,FALSE)</f>
        <v>0</v>
      </c>
      <c r="E32" s="21"/>
      <c r="F32" s="63"/>
      <c r="G32" s="65" t="s">
        <v>33</v>
      </c>
      <c r="H32" s="2"/>
      <c r="I32" s="2"/>
      <c r="J32" s="66">
        <f>VLOOKUP("INTEREST_DEFAULTS",'[6]Current Data'!B:F,3,FALSE)</f>
        <v>0</v>
      </c>
      <c r="K32" s="67"/>
      <c r="L32" s="62"/>
      <c r="M32" s="2"/>
    </row>
    <row r="33" spans="2:13" ht="12.75">
      <c r="B33" s="65" t="s">
        <v>34</v>
      </c>
      <c r="C33" s="21"/>
      <c r="D33" s="66">
        <f>'[6]S &amp; U'!H25</f>
        <v>0</v>
      </c>
      <c r="E33" s="21"/>
      <c r="F33" s="63"/>
      <c r="G33" s="14" t="s">
        <v>35</v>
      </c>
      <c r="H33" s="2"/>
      <c r="I33" s="2"/>
      <c r="J33" s="21">
        <f>VLOOKUP("RECV_REC_WO",'[6]Current Data'!B:F,3,FALSE)</f>
        <v>0</v>
      </c>
      <c r="K33" s="67"/>
      <c r="L33" s="62"/>
      <c r="M33" s="2"/>
    </row>
    <row r="34" spans="1:13" ht="12.75">
      <c r="A34" s="68" t="s">
        <v>36</v>
      </c>
      <c r="B34" s="2"/>
      <c r="C34" s="2"/>
      <c r="D34" s="21">
        <f>VLOOKUP("NEW_INVESTMENT_BALANCE",'[6]Current Data'!B:F,3,FALSE)+VLOOKUP("TotalNewReceiveUpdate",'[6]Current Data'!B:F,3,FALSE)</f>
        <v>1818723293.31</v>
      </c>
      <c r="E34" s="21"/>
      <c r="F34" s="63"/>
      <c r="G34" s="14" t="s">
        <v>37</v>
      </c>
      <c r="H34" s="2"/>
      <c r="I34" s="2"/>
      <c r="J34" s="32">
        <f>'[6]Trustee'!T15</f>
        <v>2751.81</v>
      </c>
      <c r="K34" s="2"/>
      <c r="L34" s="62"/>
      <c r="M34" s="2"/>
    </row>
    <row r="35" spans="1:13" ht="12.75">
      <c r="A35" s="14" t="s">
        <v>38</v>
      </c>
      <c r="B35" s="2"/>
      <c r="C35" s="2"/>
      <c r="D35" s="21">
        <f>VLOOKUP("RECV_ADDED_ADDTL_ACCT",'[6]Current Data'!B:F,3,FALSE)</f>
        <v>0</v>
      </c>
      <c r="E35" s="67"/>
      <c r="F35" s="63"/>
      <c r="G35" s="2"/>
      <c r="H35" s="2"/>
      <c r="I35" s="2"/>
      <c r="J35" s="2"/>
      <c r="K35" s="2"/>
      <c r="L35" s="62"/>
      <c r="M35" s="2"/>
    </row>
    <row r="36" spans="1:13" ht="12.75">
      <c r="A36" s="14" t="s">
        <v>39</v>
      </c>
      <c r="B36" s="2"/>
      <c r="C36" s="2"/>
      <c r="D36" s="21">
        <f>VLOOKUP("REPURCHASES",'[6]Current Data'!B:F,3,FALSE)</f>
        <v>9156951.54</v>
      </c>
      <c r="E36" s="67"/>
      <c r="F36" s="63"/>
      <c r="G36" s="20" t="s">
        <v>40</v>
      </c>
      <c r="H36" s="2"/>
      <c r="I36" s="2"/>
      <c r="J36" s="2"/>
      <c r="K36" s="2"/>
      <c r="L36" s="62"/>
      <c r="M36" s="2"/>
    </row>
    <row r="37" spans="1:13" ht="12.75">
      <c r="A37" s="14" t="s">
        <v>41</v>
      </c>
      <c r="B37" s="2"/>
      <c r="C37" s="2"/>
      <c r="D37" s="21">
        <f>'[6]S &amp; U'!H25</f>
        <v>0</v>
      </c>
      <c r="E37" s="67"/>
      <c r="F37" s="63"/>
      <c r="G37" s="2" t="s">
        <v>27</v>
      </c>
      <c r="H37" s="2"/>
      <c r="I37" s="2"/>
      <c r="J37" s="32">
        <f>J29</f>
        <v>10039993.53</v>
      </c>
      <c r="K37" s="2"/>
      <c r="L37" s="62"/>
      <c r="M37" s="2"/>
    </row>
    <row r="38" spans="1:13" ht="12.75">
      <c r="A38" s="20" t="s">
        <v>42</v>
      </c>
      <c r="B38" s="22"/>
      <c r="C38" s="22"/>
      <c r="D38" s="57">
        <f>VLOOKUP("POOL_RECEIVABLES",'[6]Current Data'!B:F,3,FALSE)</f>
        <v>4480223550.75</v>
      </c>
      <c r="E38" s="69" t="str">
        <f>IF(D38&lt;&gt;F38,"Recon Error: Activity &lt;&gt; Balance, Variance "&amp;D38-F38,"ok")</f>
        <v>ok</v>
      </c>
      <c r="F38" s="70">
        <f>D29-D30+D34+D35-D36-D37</f>
        <v>4480223550.749999</v>
      </c>
      <c r="G38" s="14" t="s">
        <v>43</v>
      </c>
      <c r="H38" s="2"/>
      <c r="I38" s="2"/>
      <c r="J38" s="62">
        <f>D43</f>
        <v>4040608842.54</v>
      </c>
      <c r="K38" s="2"/>
      <c r="L38" s="62"/>
      <c r="M38" s="2"/>
    </row>
    <row r="39" spans="1:13" ht="12.75">
      <c r="A39" s="5" t="s">
        <v>44</v>
      </c>
      <c r="B39" s="2"/>
      <c r="C39" s="2"/>
      <c r="D39" s="21">
        <f>VLOOKUP("CMA_OFFSET",'[6]Current Data'!B:F,3,FALSE)*-1</f>
        <v>-492324886.96</v>
      </c>
      <c r="E39" s="67"/>
      <c r="F39" s="63"/>
      <c r="G39" s="14" t="s">
        <v>45</v>
      </c>
      <c r="H39" s="2"/>
      <c r="I39" s="18"/>
      <c r="J39" s="71">
        <v>360</v>
      </c>
      <c r="K39" s="2"/>
      <c r="L39" s="62"/>
      <c r="M39" s="2"/>
    </row>
    <row r="40" spans="1:13" ht="12.75">
      <c r="A40" s="5" t="s">
        <v>46</v>
      </c>
      <c r="D40" s="21">
        <f>-VLOOKUP("SERVICING_ADJ",'[6]Current Data'!B:F,3,FALSE)</f>
        <v>-5565606.58</v>
      </c>
      <c r="E40" s="67"/>
      <c r="F40" s="63"/>
      <c r="G40" s="72" t="s">
        <v>47</v>
      </c>
      <c r="H40" s="72"/>
      <c r="I40" s="73"/>
      <c r="J40" s="72">
        <f>B5-B4+1</f>
        <v>31</v>
      </c>
      <c r="L40" s="62"/>
      <c r="M40" s="2"/>
    </row>
    <row r="41" spans="1:13" ht="12.75">
      <c r="A41" s="45" t="s">
        <v>48</v>
      </c>
      <c r="D41" s="74">
        <f>D38+SUM(D39:D40)</f>
        <v>3982333057.21</v>
      </c>
      <c r="E41" s="75"/>
      <c r="F41" s="63"/>
      <c r="G41" s="22" t="s">
        <v>49</v>
      </c>
      <c r="H41" s="22"/>
      <c r="I41" s="22"/>
      <c r="J41" s="76">
        <f>IF(OR(J40&lt;=0,J38&lt;=0),0,(J39/J40)*(J37/J38))</f>
        <v>0.0288554219908899</v>
      </c>
      <c r="L41" s="62"/>
      <c r="M41" s="2"/>
    </row>
    <row r="42" spans="2:13" ht="12.75">
      <c r="B42" s="54"/>
      <c r="D42" s="75"/>
      <c r="E42" s="69"/>
      <c r="F42" s="62"/>
      <c r="G42" s="14" t="s">
        <v>50</v>
      </c>
      <c r="H42" s="2"/>
      <c r="I42" s="2"/>
      <c r="J42" s="77">
        <v>0.01</v>
      </c>
      <c r="L42" s="62"/>
      <c r="M42" s="2"/>
    </row>
    <row r="43" spans="1:13" ht="12.75">
      <c r="A43" s="14" t="s">
        <v>51</v>
      </c>
      <c r="B43" s="2"/>
      <c r="C43" s="2"/>
      <c r="D43" s="54">
        <f>'[6]S &amp; U'!H63</f>
        <v>4040608842.54</v>
      </c>
      <c r="E43" s="78"/>
      <c r="F43" s="62"/>
      <c r="L43" s="62"/>
      <c r="M43" s="2"/>
    </row>
    <row r="44" spans="1:13" ht="12.75">
      <c r="A44" s="14" t="s">
        <v>52</v>
      </c>
      <c r="B44" s="2"/>
      <c r="C44" s="2"/>
      <c r="D44" s="53">
        <f>'[6]S &amp; U'!H69</f>
        <v>0.47427574930151856</v>
      </c>
      <c r="E44" s="77"/>
      <c r="F44" s="62"/>
      <c r="L44" s="62"/>
      <c r="M44" s="2"/>
    </row>
    <row r="45" spans="1:13" ht="12.75">
      <c r="A45" s="14" t="s">
        <v>53</v>
      </c>
      <c r="B45" s="2"/>
      <c r="C45" s="2"/>
      <c r="D45" s="53">
        <f>'[6]S &amp; U'!H70</f>
        <v>0.4564880976</v>
      </c>
      <c r="E45" s="79"/>
      <c r="F45" s="62"/>
      <c r="G45" s="14" t="s">
        <v>54</v>
      </c>
      <c r="H45" s="14"/>
      <c r="I45" s="80"/>
      <c r="J45" s="81">
        <f>J41-J42</f>
        <v>0.018855421990889902</v>
      </c>
      <c r="K45" s="2"/>
      <c r="L45" s="82"/>
      <c r="M45" s="2"/>
    </row>
    <row r="46" spans="1:13" ht="12.75">
      <c r="A46" s="14" t="s">
        <v>55</v>
      </c>
      <c r="B46" s="2"/>
      <c r="C46" s="2"/>
      <c r="D46" s="53">
        <f>'[6]S &amp; U'!H71</f>
        <v>0.4545288868</v>
      </c>
      <c r="E46" s="79"/>
      <c r="F46" s="62"/>
      <c r="G46" s="30" t="s">
        <v>56</v>
      </c>
      <c r="H46" s="60"/>
      <c r="I46" s="60"/>
      <c r="J46" s="73">
        <f>(IF(ISERROR('[7]2013-A'!I35*C22),0,('[7]2013-A'!I35*C22))+IF(ISERROR('[7]Warehouse Series 08-1'!I31*C21),0,('[7]Warehouse Series 08-1'!I31*C21))+(IF(ISERROR('[7]2012-A'!I35*C23),0,('[7]2012-A'!I35*C23))+(IF(ISERROR('[7]2012-B'!I35*C24),0,('[7]2012-B'!I35*C24)))))/C25</f>
        <v>0.005322976923076923</v>
      </c>
      <c r="K46" s="83"/>
      <c r="L46" s="77"/>
      <c r="M46" s="2"/>
    </row>
    <row r="47" spans="1:13" ht="12.75">
      <c r="A47" s="14" t="s">
        <v>57</v>
      </c>
      <c r="B47" s="2"/>
      <c r="C47" s="2"/>
      <c r="D47" s="53">
        <f>'[6]S &amp; U'!H68</f>
        <v>0.4617642445671728</v>
      </c>
      <c r="E47" s="21"/>
      <c r="F47" s="62"/>
      <c r="G47" s="59" t="s">
        <v>58</v>
      </c>
      <c r="H47" s="84"/>
      <c r="I47" s="84"/>
      <c r="J47" s="85">
        <f>J45-J46</f>
        <v>0.013532445067812978</v>
      </c>
      <c r="L47" s="62"/>
      <c r="M47" s="2"/>
    </row>
    <row r="48" spans="1:13" ht="12.75">
      <c r="A48" s="2"/>
      <c r="B48" s="2"/>
      <c r="C48" s="2"/>
      <c r="D48" s="2"/>
      <c r="E48" s="77"/>
      <c r="F48" s="62"/>
      <c r="G48" s="26"/>
      <c r="H48" s="26"/>
      <c r="I48" s="26"/>
      <c r="L48" s="62"/>
      <c r="M48" s="2"/>
    </row>
    <row r="49" spans="1:13" ht="12.75">
      <c r="A49" s="14" t="s">
        <v>59</v>
      </c>
      <c r="B49" s="2"/>
      <c r="C49" s="2"/>
      <c r="D49" s="32">
        <f>'[6]S &amp; U'!H59</f>
        <v>360648673.2</v>
      </c>
      <c r="E49" s="18"/>
      <c r="F49" s="62"/>
      <c r="L49" s="2"/>
      <c r="M49" s="2"/>
    </row>
    <row r="50" spans="1:13" ht="12.75">
      <c r="A50" s="14" t="s">
        <v>60</v>
      </c>
      <c r="B50" s="2"/>
      <c r="C50" s="2"/>
      <c r="D50" s="86">
        <f>'[6]S &amp; U'!H60</f>
        <v>0.09056215741349077</v>
      </c>
      <c r="E50" s="77"/>
      <c r="F50" s="62"/>
      <c r="G50" s="2"/>
      <c r="H50" s="2"/>
      <c r="I50" s="2"/>
      <c r="J50" s="2"/>
      <c r="K50" s="2"/>
      <c r="L50" s="2"/>
      <c r="M50" s="2"/>
    </row>
    <row r="51" spans="5:13" ht="12.75">
      <c r="E51" s="31"/>
      <c r="F51" s="62"/>
      <c r="L51" s="2"/>
      <c r="M51" s="2"/>
    </row>
    <row r="52" spans="1:13" ht="12.75">
      <c r="A52" s="14" t="s">
        <v>61</v>
      </c>
      <c r="B52" s="2"/>
      <c r="C52" s="2"/>
      <c r="D52" s="62">
        <f>'[6]Dealer'!R11</f>
        <v>0</v>
      </c>
      <c r="E52" s="31"/>
      <c r="F52" s="62"/>
      <c r="L52" s="2"/>
      <c r="M52" s="2"/>
    </row>
    <row r="53" spans="1:13" ht="12.75">
      <c r="A53" s="2"/>
      <c r="B53" s="2"/>
      <c r="C53" s="2"/>
      <c r="D53" s="2"/>
      <c r="E53" s="87"/>
      <c r="F53" s="62"/>
      <c r="L53" s="2"/>
      <c r="M53" s="2"/>
    </row>
    <row r="54" spans="1:13" ht="12.75">
      <c r="A54" s="14" t="s">
        <v>62</v>
      </c>
      <c r="B54" s="2"/>
      <c r="C54" s="2"/>
      <c r="D54" s="32">
        <f>'[6]S &amp; U'!H56</f>
        <v>0</v>
      </c>
      <c r="E54" s="2"/>
      <c r="F54" s="62"/>
      <c r="L54" s="2"/>
      <c r="M54" s="2"/>
    </row>
    <row r="55" spans="1:13" ht="12.75">
      <c r="A55" s="14" t="s">
        <v>63</v>
      </c>
      <c r="B55" s="60"/>
      <c r="C55" s="60"/>
      <c r="D55" s="88">
        <f>'[6]S &amp; U'!C89+'[6]S &amp; U'!D89+'[6]S &amp; U'!E89</f>
        <v>0</v>
      </c>
      <c r="E55" s="21"/>
      <c r="F55" s="62"/>
      <c r="L55" s="2"/>
      <c r="M55" s="2"/>
    </row>
    <row r="56" spans="1:13" ht="12.75">
      <c r="A56" s="14" t="s">
        <v>64</v>
      </c>
      <c r="B56" s="60"/>
      <c r="C56" s="60"/>
      <c r="D56" s="77">
        <f>IF(D43&lt;=0,0,D37/D43)</f>
        <v>0</v>
      </c>
      <c r="E56" s="21"/>
      <c r="F56" s="62"/>
      <c r="L56" s="2"/>
      <c r="M56" s="2"/>
    </row>
    <row r="57" spans="1:13" ht="12.75">
      <c r="A57" s="89"/>
      <c r="B57" s="60"/>
      <c r="C57" s="60"/>
      <c r="D57" s="60"/>
      <c r="E57" s="21"/>
      <c r="F57" s="62"/>
      <c r="L57" s="2"/>
      <c r="M57" s="2"/>
    </row>
    <row r="58" spans="1:6" ht="12.75">
      <c r="A58" s="20" t="s">
        <v>65</v>
      </c>
      <c r="B58" s="2"/>
      <c r="C58" s="2"/>
      <c r="D58" s="2"/>
      <c r="F58" s="62"/>
    </row>
    <row r="59" spans="1:6" ht="12.75">
      <c r="A59" s="14" t="s">
        <v>28</v>
      </c>
      <c r="B59" s="2"/>
      <c r="C59" s="2"/>
      <c r="D59" s="21">
        <f>+D30</f>
        <v>1916362786.43</v>
      </c>
      <c r="F59" s="62"/>
    </row>
    <row r="60" spans="1:6" ht="12.75">
      <c r="A60" s="14" t="s">
        <v>27</v>
      </c>
      <c r="B60" s="2"/>
      <c r="C60" s="2"/>
      <c r="D60" s="21">
        <f>+J29</f>
        <v>10039993.53</v>
      </c>
      <c r="F60" s="62"/>
    </row>
    <row r="61" spans="1:6" ht="12.75">
      <c r="A61" s="20" t="s">
        <v>66</v>
      </c>
      <c r="C61" s="22"/>
      <c r="D61" s="57">
        <f>SUM(D59:D60)</f>
        <v>1926402779.96</v>
      </c>
      <c r="F61" s="62"/>
    </row>
  </sheetData>
  <sheetProtection/>
  <conditionalFormatting sqref="E38">
    <cfRule type="containsText" priority="7" dxfId="20" operator="containsText" stopIfTrue="1" text="Recon Error">
      <formula>NOT(ISERROR(SEARCH("Recon Error",E38)))</formula>
    </cfRule>
    <cfRule type="cellIs" priority="8" dxfId="20" operator="equal" stopIfTrue="1">
      <formula>"Recon Error: Activity &lt;&gt; Balance"</formula>
    </cfRule>
  </conditionalFormatting>
  <conditionalFormatting sqref="E41">
    <cfRule type="containsText" priority="5" dxfId="20" operator="containsText" stopIfTrue="1" text="Recon Error">
      <formula>NOT(ISERROR(SEARCH("Recon Error",E41)))</formula>
    </cfRule>
    <cfRule type="cellIs" priority="6" dxfId="20" operator="equal" stopIfTrue="1">
      <formula>"Recon Error: Activity &lt;&gt; Balance"</formula>
    </cfRule>
  </conditionalFormatting>
  <conditionalFormatting sqref="E38">
    <cfRule type="containsText" priority="3" dxfId="20" operator="containsText" stopIfTrue="1" text="Recon Error">
      <formula>NOT(ISERROR(SEARCH("Recon Error",E38)))</formula>
    </cfRule>
    <cfRule type="cellIs" priority="4" dxfId="20" operator="equal" stopIfTrue="1">
      <formula>"Recon Error: Activity &lt;&gt; Balance"</formula>
    </cfRule>
  </conditionalFormatting>
  <conditionalFormatting sqref="E41">
    <cfRule type="containsText" priority="1" dxfId="20" operator="containsText" stopIfTrue="1" text="Recon Error">
      <formula>NOT(ISERROR(SEARCH("Recon Error",E41)))</formula>
    </cfRule>
    <cfRule type="cellIs" priority="2" dxfId="20" operator="equal" stopIfTrue="1">
      <formula>"Recon Error: Activity &lt;&gt; Balance"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E4" sqref="E4"/>
    </sheetView>
  </sheetViews>
  <sheetFormatPr defaultColWidth="16.57421875" defaultRowHeight="15"/>
  <cols>
    <col min="1" max="1" width="16.57421875" style="5" customWidth="1"/>
    <col min="2" max="2" width="16.8515625" style="5" bestFit="1" customWidth="1"/>
    <col min="3" max="3" width="19.28125" style="5" bestFit="1" customWidth="1"/>
    <col min="4" max="4" width="19.140625" style="5" bestFit="1" customWidth="1"/>
    <col min="5" max="5" width="27.7109375" style="5" customWidth="1"/>
    <col min="6" max="6" width="25.140625" style="5" bestFit="1" customWidth="1"/>
    <col min="7" max="7" width="23.140625" style="5" customWidth="1"/>
    <col min="8" max="8" width="16.8515625" style="5" bestFit="1" customWidth="1"/>
    <col min="9" max="9" width="19.7109375" style="5" bestFit="1" customWidth="1"/>
    <col min="10" max="10" width="19.28125" style="5" bestFit="1" customWidth="1"/>
    <col min="11" max="11" width="16.7109375" style="5" bestFit="1" customWidth="1"/>
    <col min="12" max="16384" width="16.57421875" style="5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4"/>
      <c r="L1" s="2"/>
      <c r="S1" s="2"/>
    </row>
    <row r="2" spans="1:19" ht="12.75">
      <c r="A2" s="2"/>
      <c r="B2" s="2"/>
      <c r="C2" s="2"/>
      <c r="D2" s="2"/>
      <c r="E2" s="2"/>
      <c r="F2" s="2"/>
      <c r="G2" s="3"/>
      <c r="H2" s="3"/>
      <c r="I2" s="2"/>
      <c r="J2" s="2"/>
      <c r="K2" s="4"/>
      <c r="L2" s="2"/>
      <c r="S2" s="2"/>
    </row>
    <row r="3" spans="1:13" ht="12.75">
      <c r="A3" s="6" t="s">
        <v>1</v>
      </c>
      <c r="B3" s="7" t="s">
        <v>2</v>
      </c>
      <c r="C3" s="7" t="s">
        <v>3</v>
      </c>
      <c r="D3" s="8" t="s">
        <v>4</v>
      </c>
      <c r="F3" s="2"/>
      <c r="G3" s="3"/>
      <c r="H3" s="3"/>
      <c r="I3" s="2"/>
      <c r="J3" s="2"/>
      <c r="K3" s="9"/>
      <c r="L3" s="2"/>
      <c r="M3" s="2"/>
    </row>
    <row r="4" spans="1:13" ht="12.75">
      <c r="A4" s="10" t="s">
        <v>5</v>
      </c>
      <c r="B4" s="11">
        <v>41306</v>
      </c>
      <c r="C4" s="12">
        <v>41320</v>
      </c>
      <c r="D4" s="13">
        <v>41348</v>
      </c>
      <c r="F4" s="2"/>
      <c r="G4" s="3"/>
      <c r="H4" s="3"/>
      <c r="I4" s="2"/>
      <c r="J4" s="2"/>
      <c r="K4" s="2"/>
      <c r="L4" s="2"/>
      <c r="M4" s="2"/>
    </row>
    <row r="5" spans="1:13" ht="12.75">
      <c r="A5" s="10" t="s">
        <v>6</v>
      </c>
      <c r="B5" s="12">
        <v>41333</v>
      </c>
      <c r="C5" s="12">
        <v>41348</v>
      </c>
      <c r="D5" s="13"/>
      <c r="E5" s="2"/>
      <c r="F5" s="2"/>
      <c r="G5" s="2"/>
      <c r="H5" s="2"/>
      <c r="I5" s="2"/>
      <c r="J5" s="2"/>
      <c r="K5" s="2"/>
      <c r="L5" s="14"/>
      <c r="M5" s="2"/>
    </row>
    <row r="6" spans="1:13" ht="12.75">
      <c r="A6" s="15" t="s">
        <v>7</v>
      </c>
      <c r="B6" s="16"/>
      <c r="C6" s="16"/>
      <c r="D6" s="17"/>
      <c r="E6" s="2"/>
      <c r="F6" s="2"/>
      <c r="G6" s="2"/>
      <c r="H6" s="2"/>
      <c r="I6" s="2"/>
      <c r="J6" s="2"/>
      <c r="K6" s="2"/>
      <c r="L6" s="14"/>
      <c r="M6" s="2"/>
    </row>
    <row r="7" spans="1:13" ht="12.75">
      <c r="A7" s="14"/>
      <c r="B7" s="2"/>
      <c r="C7" s="14"/>
      <c r="D7" s="2"/>
      <c r="E7" s="2"/>
      <c r="F7" s="2"/>
      <c r="G7" s="2"/>
      <c r="H7" s="2"/>
      <c r="I7" s="2"/>
      <c r="J7" s="18"/>
      <c r="K7" s="19"/>
      <c r="L7" s="2"/>
      <c r="M7" s="2"/>
    </row>
    <row r="8" spans="1:13" ht="12.75">
      <c r="A8" s="20" t="s">
        <v>8</v>
      </c>
      <c r="B8" s="2"/>
      <c r="C8" s="14"/>
      <c r="E8" s="2"/>
      <c r="G8" s="21"/>
      <c r="H8" s="2"/>
      <c r="I8" s="2"/>
      <c r="J8" s="18"/>
      <c r="K8" s="19"/>
      <c r="L8" s="2"/>
      <c r="M8" s="2"/>
    </row>
    <row r="9" spans="1:19" ht="12.75">
      <c r="A9" s="22"/>
      <c r="B9" s="22"/>
      <c r="C9" s="23"/>
      <c r="D9" s="23"/>
      <c r="E9" s="23"/>
      <c r="F9" s="23"/>
      <c r="G9" s="23"/>
      <c r="H9" s="23"/>
      <c r="I9" s="23"/>
      <c r="J9" s="24"/>
      <c r="K9" s="23"/>
      <c r="L9" s="2"/>
      <c r="M9" s="25"/>
      <c r="N9" s="26"/>
      <c r="O9" s="25"/>
      <c r="P9" s="25"/>
      <c r="S9" s="25"/>
    </row>
    <row r="10" spans="1:19" ht="38.25">
      <c r="A10" s="27" t="s">
        <v>9</v>
      </c>
      <c r="B10" s="28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"/>
      <c r="M10" s="25"/>
      <c r="N10" s="26"/>
      <c r="O10" s="25"/>
      <c r="P10" s="25"/>
      <c r="S10" s="25"/>
    </row>
    <row r="11" spans="1:19" ht="12.75">
      <c r="A11" s="30" t="s">
        <v>19</v>
      </c>
      <c r="B11" s="31"/>
      <c r="C11" s="21">
        <v>750000000</v>
      </c>
      <c r="D11" s="21">
        <v>0</v>
      </c>
      <c r="E11" s="32">
        <v>750000000</v>
      </c>
      <c r="F11" s="32">
        <v>148608356.925</v>
      </c>
      <c r="G11" s="32">
        <v>898608356.925</v>
      </c>
      <c r="H11" s="33">
        <v>0</v>
      </c>
      <c r="I11" s="34">
        <v>617858912.5807521</v>
      </c>
      <c r="J11" s="34">
        <v>1516467269.505752</v>
      </c>
      <c r="K11" s="35">
        <v>0.3637</v>
      </c>
      <c r="L11" s="36"/>
      <c r="O11" s="37"/>
      <c r="P11" s="37"/>
      <c r="S11" s="37"/>
    </row>
    <row r="12" spans="1:19" ht="12.75">
      <c r="A12" s="5" t="s">
        <v>147</v>
      </c>
      <c r="C12" s="21">
        <v>0</v>
      </c>
      <c r="D12" s="21">
        <v>0</v>
      </c>
      <c r="E12" s="32">
        <v>0</v>
      </c>
      <c r="F12" s="32">
        <v>0</v>
      </c>
      <c r="G12" s="32">
        <v>0</v>
      </c>
      <c r="H12" s="21">
        <v>0</v>
      </c>
      <c r="I12" s="34">
        <v>0</v>
      </c>
      <c r="J12" s="34">
        <v>0</v>
      </c>
      <c r="K12" s="35">
        <v>0</v>
      </c>
      <c r="L12" s="36"/>
      <c r="O12" s="37"/>
      <c r="P12" s="37"/>
      <c r="S12" s="37"/>
    </row>
    <row r="13" spans="1:19" ht="12.75">
      <c r="A13" s="5" t="s">
        <v>20</v>
      </c>
      <c r="C13" s="21">
        <v>1000000000</v>
      </c>
      <c r="D13" s="21">
        <v>0</v>
      </c>
      <c r="E13" s="32">
        <v>1000000000</v>
      </c>
      <c r="F13" s="32">
        <v>257900000</v>
      </c>
      <c r="G13" s="32">
        <v>1257900000</v>
      </c>
      <c r="H13" s="21">
        <v>0</v>
      </c>
      <c r="I13" s="34">
        <v>864403657.35064</v>
      </c>
      <c r="J13" s="34">
        <v>2122303657.35064</v>
      </c>
      <c r="K13" s="35">
        <v>0.509</v>
      </c>
      <c r="L13" s="36"/>
      <c r="O13" s="37"/>
      <c r="P13" s="37"/>
      <c r="S13" s="37"/>
    </row>
    <row r="14" spans="1:19" ht="12.75">
      <c r="A14" s="5" t="s">
        <v>21</v>
      </c>
      <c r="C14" s="21">
        <v>250000000</v>
      </c>
      <c r="D14" s="21">
        <v>0</v>
      </c>
      <c r="E14" s="32">
        <v>250000000</v>
      </c>
      <c r="F14" s="32">
        <v>64475000</v>
      </c>
      <c r="G14" s="32">
        <v>314475000</v>
      </c>
      <c r="H14" s="21">
        <v>0</v>
      </c>
      <c r="I14" s="34">
        <v>216309392.103608</v>
      </c>
      <c r="J14" s="34">
        <v>530784392.103608</v>
      </c>
      <c r="K14" s="35">
        <v>0.1273</v>
      </c>
      <c r="L14" s="36"/>
      <c r="O14" s="37"/>
      <c r="P14" s="37"/>
      <c r="S14" s="37"/>
    </row>
    <row r="15" spans="1:19" s="45" customFormat="1" ht="12.75">
      <c r="A15" s="38" t="s">
        <v>22</v>
      </c>
      <c r="B15" s="39"/>
      <c r="C15" s="40">
        <v>2000000000</v>
      </c>
      <c r="D15" s="41">
        <v>0</v>
      </c>
      <c r="E15" s="42">
        <v>2000000000</v>
      </c>
      <c r="F15" s="42">
        <v>470983356.925</v>
      </c>
      <c r="G15" s="42">
        <v>2470983356.925</v>
      </c>
      <c r="H15" s="41">
        <v>0</v>
      </c>
      <c r="I15" s="41">
        <v>1698571962.0350003</v>
      </c>
      <c r="J15" s="41">
        <v>4169555318.96</v>
      </c>
      <c r="K15" s="43">
        <v>1</v>
      </c>
      <c r="L15" s="44"/>
      <c r="O15" s="44"/>
      <c r="P15" s="44"/>
      <c r="S15" s="46"/>
    </row>
    <row r="16" spans="8:11" ht="12.75">
      <c r="H16" s="47"/>
      <c r="I16" s="47"/>
      <c r="J16" s="47"/>
      <c r="K16" s="48"/>
    </row>
    <row r="17" spans="1:13" ht="12.75">
      <c r="A17" s="20" t="s">
        <v>23</v>
      </c>
      <c r="B17" s="2"/>
      <c r="C17" s="14"/>
      <c r="E17" s="2"/>
      <c r="G17" s="21"/>
      <c r="H17" s="4"/>
      <c r="I17" s="4"/>
      <c r="J17" s="4"/>
      <c r="K17" s="35"/>
      <c r="L17" s="2"/>
      <c r="M17" s="2"/>
    </row>
    <row r="18" spans="1:13" ht="12.75">
      <c r="A18" s="2"/>
      <c r="B18" s="2"/>
      <c r="C18" s="2"/>
      <c r="D18" s="2"/>
      <c r="E18" s="2"/>
      <c r="F18" s="20"/>
      <c r="G18" s="21"/>
      <c r="H18" s="4"/>
      <c r="I18" s="4"/>
      <c r="J18" s="4"/>
      <c r="K18" s="35"/>
      <c r="L18" s="2"/>
      <c r="M18" s="2"/>
    </row>
    <row r="19" spans="1:19" ht="38.25">
      <c r="A19" s="27" t="s">
        <v>9</v>
      </c>
      <c r="B19" s="28"/>
      <c r="C19" s="29" t="s">
        <v>10</v>
      </c>
      <c r="D19" s="29" t="s">
        <v>11</v>
      </c>
      <c r="E19" s="29" t="s">
        <v>12</v>
      </c>
      <c r="F19" s="29" t="s">
        <v>13</v>
      </c>
      <c r="G19" s="29" t="s">
        <v>14</v>
      </c>
      <c r="H19" s="29" t="s">
        <v>15</v>
      </c>
      <c r="I19" s="29" t="s">
        <v>16</v>
      </c>
      <c r="J19" s="29" t="s">
        <v>17</v>
      </c>
      <c r="K19" s="49" t="s">
        <v>18</v>
      </c>
      <c r="L19" s="2"/>
      <c r="M19" s="25"/>
      <c r="N19" s="26"/>
      <c r="O19" s="25"/>
      <c r="P19" s="25"/>
      <c r="S19" s="25"/>
    </row>
    <row r="20" spans="1:19" ht="12.75">
      <c r="A20" s="30"/>
      <c r="C20" s="31"/>
      <c r="D20" s="50"/>
      <c r="E20" s="31"/>
      <c r="F20" s="31"/>
      <c r="G20" s="21"/>
      <c r="H20" s="51"/>
      <c r="I20" s="51"/>
      <c r="J20" s="52"/>
      <c r="K20" s="35"/>
      <c r="L20" s="36"/>
      <c r="O20" s="21"/>
      <c r="P20" s="21"/>
      <c r="S20" s="53"/>
    </row>
    <row r="21" spans="1:19" ht="12.75">
      <c r="A21" s="30" t="s">
        <v>19</v>
      </c>
      <c r="C21" s="31">
        <v>750000000</v>
      </c>
      <c r="D21" s="31">
        <v>0</v>
      </c>
      <c r="E21" s="31">
        <v>750000000</v>
      </c>
      <c r="F21" s="54">
        <v>148608356.925</v>
      </c>
      <c r="G21" s="33">
        <v>898608356.925</v>
      </c>
      <c r="H21" s="33">
        <v>0</v>
      </c>
      <c r="I21" s="55">
        <v>136523143.11081994</v>
      </c>
      <c r="J21" s="34">
        <v>1035131500.0358199</v>
      </c>
      <c r="K21" s="56">
        <v>0.242</v>
      </c>
      <c r="L21" s="36"/>
      <c r="O21" s="37"/>
      <c r="P21" s="37"/>
      <c r="S21" s="37"/>
    </row>
    <row r="22" spans="1:19" ht="12.75">
      <c r="A22" s="5" t="s">
        <v>147</v>
      </c>
      <c r="C22" s="31">
        <v>1000000000</v>
      </c>
      <c r="D22" s="31">
        <v>0</v>
      </c>
      <c r="E22" s="31">
        <v>1000000000</v>
      </c>
      <c r="F22" s="54">
        <v>242200000</v>
      </c>
      <c r="G22" s="21">
        <v>1242200000</v>
      </c>
      <c r="H22" s="21">
        <v>0</v>
      </c>
      <c r="I22" s="55">
        <v>188591267.61149502</v>
      </c>
      <c r="J22" s="34">
        <v>1430791267.611495</v>
      </c>
      <c r="K22" s="35">
        <v>0.3345</v>
      </c>
      <c r="L22" s="36"/>
      <c r="M22" s="54"/>
      <c r="O22" s="37"/>
      <c r="P22" s="37"/>
      <c r="S22" s="37"/>
    </row>
    <row r="23" spans="1:19" ht="12.75">
      <c r="A23" s="5" t="s">
        <v>20</v>
      </c>
      <c r="C23" s="31">
        <v>1000000000</v>
      </c>
      <c r="D23" s="31">
        <v>0</v>
      </c>
      <c r="E23" s="31">
        <v>1000000000</v>
      </c>
      <c r="F23" s="54">
        <v>257900000.00000003</v>
      </c>
      <c r="G23" s="21">
        <v>1257900000</v>
      </c>
      <c r="H23" s="21">
        <v>0</v>
      </c>
      <c r="I23" s="55">
        <v>191284100.05014777</v>
      </c>
      <c r="J23" s="34">
        <v>1449184100.0501478</v>
      </c>
      <c r="K23" s="35">
        <v>0.3388</v>
      </c>
      <c r="L23" s="36"/>
      <c r="O23" s="37"/>
      <c r="P23" s="37"/>
      <c r="S23" s="37"/>
    </row>
    <row r="24" spans="1:19" ht="12.75">
      <c r="A24" s="5" t="s">
        <v>21</v>
      </c>
      <c r="C24" s="31">
        <v>250000000</v>
      </c>
      <c r="D24" s="31">
        <v>0</v>
      </c>
      <c r="E24" s="31">
        <v>250000000</v>
      </c>
      <c r="F24" s="54">
        <v>64475000.00000001</v>
      </c>
      <c r="G24" s="21">
        <v>314475000</v>
      </c>
      <c r="H24" s="21">
        <v>0</v>
      </c>
      <c r="I24" s="55">
        <v>47821025.01253694</v>
      </c>
      <c r="J24" s="34">
        <v>362296025.01253694</v>
      </c>
      <c r="K24" s="35">
        <v>0.0847</v>
      </c>
      <c r="L24" s="36"/>
      <c r="O24" s="37"/>
      <c r="P24" s="37"/>
      <c r="S24" s="37"/>
    </row>
    <row r="25" spans="1:19" s="45" customFormat="1" ht="12.75">
      <c r="A25" s="38" t="s">
        <v>22</v>
      </c>
      <c r="B25" s="39"/>
      <c r="C25" s="57">
        <v>3000000000</v>
      </c>
      <c r="D25" s="57">
        <v>0</v>
      </c>
      <c r="E25" s="57">
        <v>3000000000</v>
      </c>
      <c r="F25" s="57">
        <v>713183356.9250001</v>
      </c>
      <c r="G25" s="57">
        <v>3713183356.925</v>
      </c>
      <c r="H25" s="41">
        <v>0</v>
      </c>
      <c r="I25" s="41">
        <v>564219535.7849996</v>
      </c>
      <c r="J25" s="41">
        <v>4277402892.71</v>
      </c>
      <c r="K25" s="58">
        <v>1</v>
      </c>
      <c r="L25" s="44"/>
      <c r="O25" s="44"/>
      <c r="P25" s="44"/>
      <c r="S25" s="46"/>
    </row>
    <row r="26" spans="1:19" ht="12.75">
      <c r="A26" s="59"/>
      <c r="B26" s="60"/>
      <c r="C26" s="31"/>
      <c r="D26" s="31"/>
      <c r="E26" s="31"/>
      <c r="F26" s="31"/>
      <c r="G26" s="31"/>
      <c r="H26" s="31"/>
      <c r="I26" s="31"/>
      <c r="J26" s="31"/>
      <c r="K26" s="61"/>
      <c r="L26" s="21"/>
      <c r="O26" s="21"/>
      <c r="P26" s="21"/>
      <c r="S26" s="53"/>
    </row>
    <row r="27" spans="1:19" ht="12.75">
      <c r="A27" s="59"/>
      <c r="B27" s="60"/>
      <c r="C27" s="31"/>
      <c r="D27" s="31"/>
      <c r="E27" s="31"/>
      <c r="F27" s="31"/>
      <c r="G27" s="31"/>
      <c r="H27" s="31"/>
      <c r="I27" s="31"/>
      <c r="J27" s="31"/>
      <c r="K27" s="61"/>
      <c r="L27" s="21"/>
      <c r="O27" s="21"/>
      <c r="P27" s="21"/>
      <c r="S27" s="53"/>
    </row>
    <row r="28" spans="1:13" ht="12.75">
      <c r="A28" s="20" t="s">
        <v>24</v>
      </c>
      <c r="B28" s="2"/>
      <c r="C28" s="21"/>
      <c r="D28" s="2"/>
      <c r="E28" s="21"/>
      <c r="F28" s="62"/>
      <c r="G28" s="20" t="s">
        <v>25</v>
      </c>
      <c r="H28" s="2"/>
      <c r="I28" s="2"/>
      <c r="J28" s="2"/>
      <c r="K28" s="4"/>
      <c r="L28" s="2"/>
      <c r="M28" s="2"/>
    </row>
    <row r="29" spans="1:13" ht="12.75">
      <c r="A29" s="14" t="s">
        <v>26</v>
      </c>
      <c r="B29" s="2"/>
      <c r="C29" s="21"/>
      <c r="D29" s="21">
        <v>4646366750.57</v>
      </c>
      <c r="E29" s="21"/>
      <c r="F29" s="63"/>
      <c r="G29" s="14" t="s">
        <v>27</v>
      </c>
      <c r="H29" s="2"/>
      <c r="I29" s="2"/>
      <c r="J29" s="32">
        <v>10039719.25</v>
      </c>
      <c r="K29" s="64"/>
      <c r="L29" s="62"/>
      <c r="M29" s="2"/>
    </row>
    <row r="30" spans="1:13" ht="12.75">
      <c r="A30" s="14" t="s">
        <v>28</v>
      </c>
      <c r="B30" s="2"/>
      <c r="C30" s="21"/>
      <c r="D30" s="21">
        <v>1594180544.97</v>
      </c>
      <c r="E30" s="21"/>
      <c r="F30" s="63"/>
      <c r="G30" s="65" t="s">
        <v>29</v>
      </c>
      <c r="H30" s="2"/>
      <c r="I30" s="2"/>
      <c r="J30" s="66">
        <v>11118336.81</v>
      </c>
      <c r="K30" s="2"/>
      <c r="L30" s="62"/>
      <c r="M30" s="2"/>
    </row>
    <row r="31" spans="2:13" ht="12.75">
      <c r="B31" s="65" t="s">
        <v>30</v>
      </c>
      <c r="C31" s="21"/>
      <c r="D31" s="66">
        <v>1594180544.97</v>
      </c>
      <c r="E31" s="21"/>
      <c r="F31" s="63"/>
      <c r="G31" s="65" t="s">
        <v>31</v>
      </c>
      <c r="J31" s="66">
        <v>-1081187.97</v>
      </c>
      <c r="K31" s="2"/>
      <c r="L31" s="62"/>
      <c r="M31" s="2"/>
    </row>
    <row r="32" spans="2:13" ht="12.75">
      <c r="B32" s="65" t="s">
        <v>32</v>
      </c>
      <c r="C32" s="21"/>
      <c r="D32" s="66">
        <v>0</v>
      </c>
      <c r="E32" s="21"/>
      <c r="F32" s="63"/>
      <c r="G32" s="65" t="s">
        <v>33</v>
      </c>
      <c r="H32" s="2"/>
      <c r="I32" s="2"/>
      <c r="J32" s="66">
        <v>0</v>
      </c>
      <c r="K32" s="67"/>
      <c r="L32" s="62"/>
      <c r="M32" s="2"/>
    </row>
    <row r="33" spans="2:13" ht="12.75">
      <c r="B33" s="65" t="s">
        <v>34</v>
      </c>
      <c r="C33" s="21"/>
      <c r="D33" s="66">
        <v>0</v>
      </c>
      <c r="E33" s="21"/>
      <c r="F33" s="63"/>
      <c r="G33" s="14" t="s">
        <v>35</v>
      </c>
      <c r="H33" s="2"/>
      <c r="I33" s="2"/>
      <c r="J33" s="21">
        <v>0</v>
      </c>
      <c r="K33" s="67"/>
      <c r="L33" s="62"/>
      <c r="M33" s="2"/>
    </row>
    <row r="34" spans="1:13" ht="12.75">
      <c r="A34" s="68" t="s">
        <v>36</v>
      </c>
      <c r="B34" s="2"/>
      <c r="C34" s="2"/>
      <c r="D34" s="21">
        <v>1718104746.76</v>
      </c>
      <c r="E34" s="21"/>
      <c r="F34" s="63"/>
      <c r="G34" s="14" t="s">
        <v>37</v>
      </c>
      <c r="H34" s="2"/>
      <c r="I34" s="2"/>
      <c r="J34" s="32">
        <v>2570.4100000000003</v>
      </c>
      <c r="K34" s="2"/>
      <c r="L34" s="62"/>
      <c r="M34" s="2"/>
    </row>
    <row r="35" spans="1:13" ht="12.75">
      <c r="A35" s="14" t="s">
        <v>38</v>
      </c>
      <c r="B35" s="2"/>
      <c r="C35" s="2"/>
      <c r="D35" s="21">
        <v>90046</v>
      </c>
      <c r="E35" s="67"/>
      <c r="F35" s="63"/>
      <c r="G35" s="2"/>
      <c r="H35" s="2"/>
      <c r="I35" s="2"/>
      <c r="J35" s="2"/>
      <c r="K35" s="2"/>
      <c r="L35" s="62"/>
      <c r="M35" s="2"/>
    </row>
    <row r="36" spans="1:13" ht="12.75">
      <c r="A36" s="14" t="s">
        <v>39</v>
      </c>
      <c r="B36" s="2"/>
      <c r="C36" s="2"/>
      <c r="D36" s="21">
        <v>0</v>
      </c>
      <c r="E36" s="67"/>
      <c r="F36" s="63"/>
      <c r="G36" s="20" t="s">
        <v>40</v>
      </c>
      <c r="H36" s="2"/>
      <c r="I36" s="2"/>
      <c r="J36" s="2"/>
      <c r="K36" s="2"/>
      <c r="L36" s="62"/>
      <c r="M36" s="2"/>
    </row>
    <row r="37" spans="1:13" ht="12.75">
      <c r="A37" s="14" t="s">
        <v>41</v>
      </c>
      <c r="B37" s="2"/>
      <c r="C37" s="2"/>
      <c r="D37" s="21">
        <v>0</v>
      </c>
      <c r="E37" s="67"/>
      <c r="F37" s="63"/>
      <c r="G37" s="2" t="s">
        <v>27</v>
      </c>
      <c r="H37" s="2"/>
      <c r="I37" s="2"/>
      <c r="J37" s="32">
        <v>10039719.25</v>
      </c>
      <c r="K37" s="2"/>
      <c r="L37" s="62"/>
      <c r="M37" s="2"/>
    </row>
    <row r="38" spans="1:13" ht="12.75">
      <c r="A38" s="20" t="s">
        <v>42</v>
      </c>
      <c r="B38" s="22"/>
      <c r="C38" s="22"/>
      <c r="D38" s="57">
        <v>4770380998.36</v>
      </c>
      <c r="E38" s="69" t="s">
        <v>146</v>
      </c>
      <c r="F38" s="70">
        <v>4770380998.36</v>
      </c>
      <c r="G38" s="14" t="s">
        <v>43</v>
      </c>
      <c r="H38" s="2"/>
      <c r="I38" s="2"/>
      <c r="J38" s="62">
        <v>4223479105.835</v>
      </c>
      <c r="K38" s="2"/>
      <c r="L38" s="62"/>
      <c r="M38" s="2"/>
    </row>
    <row r="39" spans="1:13" ht="12.75">
      <c r="A39" s="5" t="s">
        <v>44</v>
      </c>
      <c r="B39" s="2"/>
      <c r="C39" s="2"/>
      <c r="D39" s="21">
        <v>-488697205.57</v>
      </c>
      <c r="E39" s="67"/>
      <c r="F39" s="63"/>
      <c r="G39" s="14" t="s">
        <v>45</v>
      </c>
      <c r="H39" s="2"/>
      <c r="I39" s="18"/>
      <c r="J39" s="71">
        <v>360</v>
      </c>
      <c r="K39" s="2"/>
      <c r="L39" s="62"/>
      <c r="M39" s="2"/>
    </row>
    <row r="40" spans="1:13" ht="12.75">
      <c r="A40" s="5" t="s">
        <v>46</v>
      </c>
      <c r="D40" s="21">
        <v>-4280900.08</v>
      </c>
      <c r="E40" s="67"/>
      <c r="F40" s="63"/>
      <c r="G40" s="72" t="s">
        <v>47</v>
      </c>
      <c r="H40" s="72"/>
      <c r="I40" s="73"/>
      <c r="J40" s="72">
        <v>28</v>
      </c>
      <c r="L40" s="62"/>
      <c r="M40" s="2"/>
    </row>
    <row r="41" spans="1:13" ht="12.75">
      <c r="A41" s="45" t="s">
        <v>48</v>
      </c>
      <c r="D41" s="74">
        <v>4277402892.7099996</v>
      </c>
      <c r="E41" s="75"/>
      <c r="F41" s="63"/>
      <c r="G41" s="22" t="s">
        <v>49</v>
      </c>
      <c r="H41" s="22"/>
      <c r="I41" s="22"/>
      <c r="J41" s="76">
        <v>0.030562979337229863</v>
      </c>
      <c r="L41" s="62"/>
      <c r="M41" s="2"/>
    </row>
    <row r="42" spans="2:13" ht="12.75">
      <c r="B42" s="54"/>
      <c r="D42" s="75"/>
      <c r="E42" s="69"/>
      <c r="F42" s="62"/>
      <c r="G42" s="14" t="s">
        <v>50</v>
      </c>
      <c r="H42" s="2"/>
      <c r="I42" s="2"/>
      <c r="J42" s="77">
        <v>0.01</v>
      </c>
      <c r="L42" s="62"/>
      <c r="M42" s="2"/>
    </row>
    <row r="43" spans="1:13" ht="12.75">
      <c r="A43" s="14" t="s">
        <v>51</v>
      </c>
      <c r="B43" s="2"/>
      <c r="C43" s="2"/>
      <c r="D43" s="54">
        <v>4223479105.835</v>
      </c>
      <c r="E43" s="78"/>
      <c r="F43" s="62"/>
      <c r="L43" s="62"/>
      <c r="M43" s="2"/>
    </row>
    <row r="44" spans="1:13" ht="12.75">
      <c r="A44" s="14" t="s">
        <v>52</v>
      </c>
      <c r="B44" s="2"/>
      <c r="C44" s="2"/>
      <c r="D44" s="53">
        <v>0.3774567140080177</v>
      </c>
      <c r="E44" s="77"/>
      <c r="F44" s="62"/>
      <c r="L44" s="62"/>
      <c r="M44" s="2"/>
    </row>
    <row r="45" spans="1:13" ht="12.75">
      <c r="A45" s="14" t="s">
        <v>53</v>
      </c>
      <c r="B45" s="2"/>
      <c r="C45" s="2"/>
      <c r="D45" s="53">
        <v>0.4317910652</v>
      </c>
      <c r="E45" s="79"/>
      <c r="F45" s="62"/>
      <c r="G45" s="14" t="s">
        <v>54</v>
      </c>
      <c r="H45" s="14"/>
      <c r="I45" s="80"/>
      <c r="J45" s="81">
        <v>0.020562979337229864</v>
      </c>
      <c r="K45" s="2"/>
      <c r="L45" s="82"/>
      <c r="M45" s="2"/>
    </row>
    <row r="46" spans="1:13" ht="12.75">
      <c r="A46" s="14" t="s">
        <v>55</v>
      </c>
      <c r="B46" s="2"/>
      <c r="C46" s="2"/>
      <c r="D46" s="53">
        <v>0.4164646222</v>
      </c>
      <c r="E46" s="79"/>
      <c r="F46" s="62"/>
      <c r="G46" s="30" t="s">
        <v>56</v>
      </c>
      <c r="H46" s="60"/>
      <c r="I46" s="60"/>
      <c r="J46" s="73">
        <v>0.004977491666666667</v>
      </c>
      <c r="K46" s="83"/>
      <c r="L46" s="77"/>
      <c r="M46" s="2"/>
    </row>
    <row r="47" spans="1:13" ht="12.75">
      <c r="A47" s="14" t="s">
        <v>57</v>
      </c>
      <c r="B47" s="2"/>
      <c r="C47" s="2"/>
      <c r="D47" s="53">
        <v>0.4085708004693392</v>
      </c>
      <c r="E47" s="21"/>
      <c r="F47" s="62"/>
      <c r="G47" s="59" t="s">
        <v>58</v>
      </c>
      <c r="H47" s="84"/>
      <c r="I47" s="84"/>
      <c r="J47" s="85">
        <v>0.015585487670563197</v>
      </c>
      <c r="L47" s="62"/>
      <c r="M47" s="2"/>
    </row>
    <row r="48" spans="1:13" ht="12.75">
      <c r="A48" s="2"/>
      <c r="B48" s="2"/>
      <c r="C48" s="2"/>
      <c r="D48" s="2"/>
      <c r="E48" s="77"/>
      <c r="F48" s="62"/>
      <c r="G48" s="26"/>
      <c r="H48" s="26"/>
      <c r="I48" s="26"/>
      <c r="L48" s="62"/>
      <c r="M48" s="2"/>
    </row>
    <row r="49" spans="1:13" ht="12.75">
      <c r="A49" s="14" t="s">
        <v>59</v>
      </c>
      <c r="B49" s="2"/>
      <c r="C49" s="2"/>
      <c r="D49" s="32">
        <v>341682852.43</v>
      </c>
      <c r="E49" s="18"/>
      <c r="F49" s="62"/>
      <c r="L49" s="2"/>
      <c r="M49" s="2"/>
    </row>
    <row r="50" spans="1:13" ht="12.75">
      <c r="A50" s="14" t="s">
        <v>60</v>
      </c>
      <c r="B50" s="2"/>
      <c r="C50" s="2"/>
      <c r="D50" s="86">
        <v>0.07988091395653468</v>
      </c>
      <c r="E50" s="77"/>
      <c r="F50" s="62"/>
      <c r="G50" s="2"/>
      <c r="H50" s="2"/>
      <c r="I50" s="2"/>
      <c r="J50" s="2"/>
      <c r="K50" s="2"/>
      <c r="L50" s="2"/>
      <c r="M50" s="2"/>
    </row>
    <row r="51" spans="5:13" ht="12.75">
      <c r="E51" s="31"/>
      <c r="F51" s="62"/>
      <c r="L51" s="2"/>
      <c r="M51" s="2"/>
    </row>
    <row r="52" spans="1:13" ht="12.75">
      <c r="A52" s="14" t="s">
        <v>61</v>
      </c>
      <c r="B52" s="2"/>
      <c r="C52" s="2"/>
      <c r="D52" s="62">
        <v>0</v>
      </c>
      <c r="E52" s="31"/>
      <c r="F52" s="62"/>
      <c r="L52" s="2"/>
      <c r="M52" s="2"/>
    </row>
    <row r="53" spans="1:13" ht="12.75">
      <c r="A53" s="2"/>
      <c r="B53" s="2"/>
      <c r="C53" s="2"/>
      <c r="D53" s="2"/>
      <c r="E53" s="87"/>
      <c r="F53" s="62"/>
      <c r="L53" s="2"/>
      <c r="M53" s="2"/>
    </row>
    <row r="54" spans="1:13" ht="12.75">
      <c r="A54" s="14" t="s">
        <v>62</v>
      </c>
      <c r="B54" s="2"/>
      <c r="C54" s="2"/>
      <c r="D54" s="32">
        <v>0</v>
      </c>
      <c r="E54" s="2"/>
      <c r="F54" s="62"/>
      <c r="L54" s="2"/>
      <c r="M54" s="2"/>
    </row>
    <row r="55" spans="1:13" ht="12.75">
      <c r="A55" s="14" t="s">
        <v>63</v>
      </c>
      <c r="B55" s="60"/>
      <c r="C55" s="60"/>
      <c r="D55" s="88">
        <v>0</v>
      </c>
      <c r="E55" s="21"/>
      <c r="F55" s="62"/>
      <c r="L55" s="2"/>
      <c r="M55" s="2"/>
    </row>
    <row r="56" spans="1:13" ht="12.75">
      <c r="A56" s="14" t="s">
        <v>64</v>
      </c>
      <c r="B56" s="60"/>
      <c r="C56" s="60"/>
      <c r="D56" s="77">
        <v>0</v>
      </c>
      <c r="E56" s="21"/>
      <c r="F56" s="62"/>
      <c r="L56" s="2"/>
      <c r="M56" s="2"/>
    </row>
    <row r="57" spans="1:13" ht="12.75">
      <c r="A57" s="89"/>
      <c r="B57" s="60"/>
      <c r="C57" s="60"/>
      <c r="D57" s="60"/>
      <c r="E57" s="21"/>
      <c r="F57" s="62"/>
      <c r="L57" s="2"/>
      <c r="M57" s="2"/>
    </row>
    <row r="58" spans="1:6" ht="12.75">
      <c r="A58" s="20" t="s">
        <v>65</v>
      </c>
      <c r="B58" s="2"/>
      <c r="C58" s="2"/>
      <c r="D58" s="2"/>
      <c r="F58" s="62"/>
    </row>
    <row r="59" spans="1:6" ht="12.75">
      <c r="A59" s="14" t="s">
        <v>28</v>
      </c>
      <c r="B59" s="2"/>
      <c r="C59" s="2"/>
      <c r="D59" s="21">
        <v>1594180544.97</v>
      </c>
      <c r="F59" s="62"/>
    </row>
    <row r="60" spans="1:6" ht="12.75">
      <c r="A60" s="14" t="s">
        <v>27</v>
      </c>
      <c r="B60" s="2"/>
      <c r="C60" s="2"/>
      <c r="D60" s="21">
        <v>10039719.25</v>
      </c>
      <c r="F60" s="62"/>
    </row>
    <row r="61" spans="1:6" ht="12.75">
      <c r="A61" s="20" t="s">
        <v>66</v>
      </c>
      <c r="C61" s="22"/>
      <c r="D61" s="57">
        <v>1604220264.22</v>
      </c>
      <c r="F61" s="62"/>
    </row>
  </sheetData>
  <sheetProtection/>
  <conditionalFormatting sqref="E38">
    <cfRule type="containsText" priority="3" dxfId="20" operator="containsText" stopIfTrue="1" text="Recon Error">
      <formula>NOT(ISERROR(SEARCH("Recon Error",E38)))</formula>
    </cfRule>
    <cfRule type="cellIs" priority="4" dxfId="20" operator="equal" stopIfTrue="1">
      <formula>"Recon Error: Activity &lt;&gt; Balance"</formula>
    </cfRule>
  </conditionalFormatting>
  <conditionalFormatting sqref="E41">
    <cfRule type="containsText" priority="1" dxfId="20" operator="containsText" stopIfTrue="1" text="Recon Error">
      <formula>NOT(ISERROR(SEARCH("Recon Error",E41)))</formula>
    </cfRule>
    <cfRule type="cellIs" priority="2" dxfId="20" operator="equal" stopIfTrue="1">
      <formula>"Recon Error: Activity &lt;&gt; Balance"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3.8515625" style="110" customWidth="1"/>
    <col min="2" max="2" width="8.8515625" style="110" customWidth="1"/>
    <col min="3" max="3" width="12.7109375" style="110" customWidth="1"/>
    <col min="4" max="4" width="23.57421875" style="110" customWidth="1"/>
    <col min="5" max="5" width="20.00390625" style="110" bestFit="1" customWidth="1"/>
    <col min="6" max="6" width="18.421875" style="110" customWidth="1"/>
    <col min="7" max="7" width="14.7109375" style="110" customWidth="1"/>
    <col min="8" max="8" width="17.8515625" style="110" customWidth="1"/>
    <col min="9" max="9" width="17.8515625" style="110" bestFit="1" customWidth="1"/>
    <col min="10" max="10" width="14.28125" style="110" customWidth="1"/>
    <col min="11" max="11" width="11.00390625" style="110" customWidth="1"/>
    <col min="12" max="12" width="7.8515625" style="110" customWidth="1"/>
    <col min="13" max="14" width="8.8515625" style="110" customWidth="1"/>
    <col min="15" max="16384" width="9.140625" style="110" customWidth="1"/>
  </cols>
  <sheetData>
    <row r="1" spans="2:16" s="92" customFormat="1" ht="12.75">
      <c r="B1" s="90" t="s">
        <v>148</v>
      </c>
      <c r="C1" s="91"/>
      <c r="D1" s="91"/>
      <c r="E1" s="91"/>
      <c r="F1" s="91"/>
      <c r="G1" s="91"/>
      <c r="H1" s="91"/>
      <c r="I1" s="91"/>
      <c r="J1" s="91"/>
      <c r="K1" s="91"/>
      <c r="P1" s="91"/>
    </row>
    <row r="2" spans="2:16" s="92" customFormat="1" ht="12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P2" s="91"/>
    </row>
    <row r="3" spans="2:11" s="92" customFormat="1" ht="12" customHeight="1">
      <c r="B3" s="93" t="s">
        <v>67</v>
      </c>
      <c r="C3" s="94" t="s">
        <v>2</v>
      </c>
      <c r="D3" s="94" t="s">
        <v>3</v>
      </c>
      <c r="E3" s="95" t="s">
        <v>4</v>
      </c>
      <c r="F3" s="91"/>
      <c r="G3" s="91"/>
      <c r="H3" s="96" t="s">
        <v>68</v>
      </c>
      <c r="I3" s="97">
        <v>0.3345</v>
      </c>
      <c r="J3" s="98"/>
      <c r="K3" s="91"/>
    </row>
    <row r="4" spans="2:11" s="92" customFormat="1" ht="12.75">
      <c r="B4" s="99" t="s">
        <v>5</v>
      </c>
      <c r="C4" s="100">
        <v>41306</v>
      </c>
      <c r="D4" s="100">
        <v>41320</v>
      </c>
      <c r="E4" s="101">
        <v>41348</v>
      </c>
      <c r="F4" s="91"/>
      <c r="G4" s="91"/>
      <c r="H4" s="96" t="s">
        <v>69</v>
      </c>
      <c r="I4" s="97">
        <v>0.8905</v>
      </c>
      <c r="J4" s="91"/>
      <c r="K4" s="91"/>
    </row>
    <row r="5" spans="2:11" s="92" customFormat="1" ht="12" customHeight="1">
      <c r="B5" s="102" t="s">
        <v>6</v>
      </c>
      <c r="C5" s="103">
        <v>41333</v>
      </c>
      <c r="D5" s="103">
        <v>41348</v>
      </c>
      <c r="E5" s="104"/>
      <c r="F5" s="91"/>
      <c r="G5" s="91"/>
      <c r="H5" s="91"/>
      <c r="I5" s="91"/>
      <c r="J5" s="91"/>
      <c r="K5" s="105"/>
    </row>
    <row r="6" spans="2:11" s="92" customFormat="1" ht="12" customHeight="1">
      <c r="B6" s="106" t="s">
        <v>7</v>
      </c>
      <c r="C6" s="247">
        <v>15</v>
      </c>
      <c r="D6" s="107"/>
      <c r="E6" s="108"/>
      <c r="F6" s="91"/>
      <c r="G6" s="91"/>
      <c r="H6" s="91"/>
      <c r="I6" s="91"/>
      <c r="J6" s="91"/>
      <c r="K6" s="105"/>
    </row>
    <row r="7" spans="2:11" s="92" customFormat="1" ht="12.7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9" ht="12.75">
      <c r="B8" s="109" t="s">
        <v>70</v>
      </c>
      <c r="G8" s="111" t="s">
        <v>71</v>
      </c>
      <c r="H8" s="111" t="s">
        <v>72</v>
      </c>
      <c r="I8" s="111" t="s">
        <v>73</v>
      </c>
    </row>
    <row r="9" spans="2:9" ht="12.75">
      <c r="B9" s="110" t="s">
        <v>149</v>
      </c>
      <c r="G9" s="112" t="s">
        <v>74</v>
      </c>
      <c r="H9" s="112" t="s">
        <v>67</v>
      </c>
      <c r="I9" s="112" t="s">
        <v>67</v>
      </c>
    </row>
    <row r="10" spans="6:9" ht="12.75">
      <c r="F10" s="113"/>
      <c r="G10" s="114">
        <v>42415</v>
      </c>
      <c r="H10" s="114">
        <v>42217</v>
      </c>
      <c r="I10" s="115" t="s">
        <v>115</v>
      </c>
    </row>
    <row r="11" spans="3:9" ht="12.75">
      <c r="C11" s="110" t="s">
        <v>75</v>
      </c>
      <c r="E11" s="116">
        <v>1000000000</v>
      </c>
      <c r="I11" s="115"/>
    </row>
    <row r="12" ht="12.75">
      <c r="F12" s="114"/>
    </row>
    <row r="13" ht="12.75">
      <c r="E13" s="117"/>
    </row>
    <row r="14" spans="2:5" ht="12.75">
      <c r="B14" s="110" t="s">
        <v>76</v>
      </c>
      <c r="E14" s="118">
        <v>1000000000</v>
      </c>
    </row>
    <row r="15" spans="2:6" ht="12.75">
      <c r="B15" s="110" t="s">
        <v>77</v>
      </c>
      <c r="D15" s="119"/>
      <c r="E15" s="116">
        <v>242200000</v>
      </c>
      <c r="F15" s="120"/>
    </row>
    <row r="16" spans="2:6" ht="12.75">
      <c r="B16" s="110" t="s">
        <v>78</v>
      </c>
      <c r="D16" s="119"/>
      <c r="E16" s="116">
        <v>0</v>
      </c>
      <c r="F16" s="120"/>
    </row>
    <row r="17" spans="2:6" ht="12.75">
      <c r="B17" s="110" t="s">
        <v>79</v>
      </c>
      <c r="D17" s="119"/>
      <c r="E17" s="116">
        <v>0</v>
      </c>
      <c r="F17" s="120"/>
    </row>
    <row r="18" spans="2:7" ht="12.75">
      <c r="B18" s="110" t="s">
        <v>61</v>
      </c>
      <c r="D18" s="119"/>
      <c r="E18" s="116">
        <v>0</v>
      </c>
      <c r="G18" s="110" t="s">
        <v>80</v>
      </c>
    </row>
    <row r="19" spans="2:5" ht="12.75">
      <c r="B19" s="113" t="s">
        <v>81</v>
      </c>
      <c r="C19" s="113"/>
      <c r="D19" s="121"/>
      <c r="E19" s="122">
        <v>1242200000</v>
      </c>
    </row>
    <row r="20" spans="2:5" ht="12.75">
      <c r="B20" s="113"/>
      <c r="C20" s="113"/>
      <c r="D20" s="121"/>
      <c r="E20" s="123"/>
    </row>
    <row r="21" spans="2:10" ht="12.75">
      <c r="B21" s="110" t="s">
        <v>14</v>
      </c>
      <c r="D21" s="124"/>
      <c r="E21" s="116">
        <v>1242200000</v>
      </c>
      <c r="F21" s="125"/>
      <c r="H21" s="248" t="s">
        <v>82</v>
      </c>
      <c r="I21" s="248"/>
      <c r="J21" s="248"/>
    </row>
    <row r="22" spans="2:9" ht="12.75">
      <c r="B22" s="110" t="s">
        <v>16</v>
      </c>
      <c r="E22" s="116">
        <v>188591267.61149502</v>
      </c>
      <c r="F22" s="126"/>
      <c r="H22" s="127" t="s">
        <v>83</v>
      </c>
      <c r="I22" s="118">
        <v>0</v>
      </c>
    </row>
    <row r="23" spans="5:9" ht="12.75">
      <c r="E23" s="128"/>
      <c r="F23" s="129"/>
      <c r="H23" s="127" t="s">
        <v>150</v>
      </c>
      <c r="I23" s="118">
        <v>0</v>
      </c>
    </row>
    <row r="24" spans="2:9" ht="12.75">
      <c r="B24" s="113" t="s">
        <v>84</v>
      </c>
      <c r="C24" s="113"/>
      <c r="D24" s="113"/>
      <c r="E24" s="130">
        <v>1430791267.611495</v>
      </c>
      <c r="F24" s="129"/>
      <c r="H24" s="127" t="s">
        <v>85</v>
      </c>
      <c r="I24" s="131">
        <v>0</v>
      </c>
    </row>
    <row r="25" spans="5:9" ht="12.75">
      <c r="E25" s="125"/>
      <c r="F25" s="132"/>
      <c r="H25" s="127" t="s">
        <v>86</v>
      </c>
      <c r="I25" s="118">
        <v>0</v>
      </c>
    </row>
    <row r="26" spans="2:6" ht="12.75">
      <c r="B26" s="110" t="s">
        <v>87</v>
      </c>
      <c r="E26" s="125">
        <v>1.430791267611495</v>
      </c>
      <c r="F26" s="133"/>
    </row>
    <row r="27" ht="12.75">
      <c r="F27" s="132"/>
    </row>
    <row r="28" ht="12.75">
      <c r="F28" s="132"/>
    </row>
    <row r="29" spans="2:6" ht="12.75">
      <c r="B29" s="113" t="s">
        <v>88</v>
      </c>
      <c r="F29" s="132"/>
    </row>
    <row r="30" spans="2:7" ht="12.75">
      <c r="B30" s="110" t="s">
        <v>89</v>
      </c>
      <c r="F30" s="134"/>
      <c r="G30" s="111"/>
    </row>
    <row r="31" spans="6:10" ht="12.75">
      <c r="F31" s="135"/>
      <c r="G31" s="111"/>
      <c r="H31" s="249" t="s">
        <v>90</v>
      </c>
      <c r="I31" s="249"/>
      <c r="J31" s="249"/>
    </row>
    <row r="32" spans="5:9" ht="12.75">
      <c r="E32" s="136" t="s">
        <v>91</v>
      </c>
      <c r="F32" s="135"/>
      <c r="G32" s="137"/>
      <c r="H32" s="127" t="s">
        <v>7</v>
      </c>
      <c r="I32" s="138">
        <v>15</v>
      </c>
    </row>
    <row r="33" spans="5:9" ht="12.75">
      <c r="E33" s="139" t="s">
        <v>92</v>
      </c>
      <c r="F33" s="140"/>
      <c r="G33" s="141"/>
      <c r="H33" s="127" t="s">
        <v>93</v>
      </c>
      <c r="I33" s="142">
        <v>0.002037</v>
      </c>
    </row>
    <row r="34" spans="2:9" ht="12.75">
      <c r="B34" s="110" t="s">
        <v>94</v>
      </c>
      <c r="E34" s="143">
        <v>4646366750.57</v>
      </c>
      <c r="F34" s="144"/>
      <c r="G34" s="132"/>
      <c r="H34" s="127" t="s">
        <v>95</v>
      </c>
      <c r="I34" s="145">
        <v>0.003</v>
      </c>
    </row>
    <row r="35" spans="2:9" ht="12.75">
      <c r="B35" s="110" t="s">
        <v>28</v>
      </c>
      <c r="E35" s="120">
        <v>-1594180544.97</v>
      </c>
      <c r="F35" s="144"/>
      <c r="G35" s="132"/>
      <c r="H35" s="127"/>
      <c r="I35" s="146">
        <v>0.005037</v>
      </c>
    </row>
    <row r="36" spans="2:8" ht="12.75">
      <c r="B36" s="110" t="s">
        <v>36</v>
      </c>
      <c r="E36" s="120">
        <v>1718104746.76</v>
      </c>
      <c r="F36" s="144"/>
      <c r="G36" s="132"/>
      <c r="H36" s="127"/>
    </row>
    <row r="37" spans="2:10" ht="12.75">
      <c r="B37" s="147" t="s">
        <v>38</v>
      </c>
      <c r="E37" s="120">
        <v>90046</v>
      </c>
      <c r="F37" s="144"/>
      <c r="G37" s="132"/>
      <c r="H37" s="127"/>
      <c r="I37" s="148" t="s">
        <v>96</v>
      </c>
      <c r="J37" s="148" t="s">
        <v>97</v>
      </c>
    </row>
    <row r="38" spans="2:10" ht="12.75">
      <c r="B38" s="147" t="s">
        <v>39</v>
      </c>
      <c r="E38" s="120">
        <v>0</v>
      </c>
      <c r="F38" s="144"/>
      <c r="G38" s="132"/>
      <c r="H38" s="127" t="s">
        <v>98</v>
      </c>
      <c r="I38" s="118">
        <v>209875</v>
      </c>
      <c r="J38" s="149">
        <v>0.209875</v>
      </c>
    </row>
    <row r="39" spans="2:12" s="113" customFormat="1" ht="12.75">
      <c r="B39" s="147" t="s">
        <v>41</v>
      </c>
      <c r="C39" s="110"/>
      <c r="D39" s="110"/>
      <c r="E39" s="120">
        <v>0</v>
      </c>
      <c r="F39" s="144"/>
      <c r="G39" s="132"/>
      <c r="H39" s="127" t="s">
        <v>99</v>
      </c>
      <c r="I39" s="150">
        <v>0</v>
      </c>
      <c r="J39" s="143">
        <v>0</v>
      </c>
      <c r="K39" s="151"/>
      <c r="L39" s="110"/>
    </row>
    <row r="40" spans="2:11" ht="12.75">
      <c r="B40" s="110" t="s">
        <v>100</v>
      </c>
      <c r="E40" s="120">
        <v>0</v>
      </c>
      <c r="F40" s="144"/>
      <c r="G40" s="132"/>
      <c r="H40" s="127"/>
      <c r="I40" s="152"/>
      <c r="J40" s="153"/>
      <c r="K40" s="154"/>
    </row>
    <row r="41" spans="2:11" ht="12.75">
      <c r="B41" s="110" t="s">
        <v>101</v>
      </c>
      <c r="E41" s="120">
        <v>0</v>
      </c>
      <c r="F41" s="144"/>
      <c r="G41" s="132"/>
      <c r="H41" s="127"/>
      <c r="I41" s="155"/>
      <c r="J41" s="150">
        <v>0.209875</v>
      </c>
      <c r="K41" s="154"/>
    </row>
    <row r="42" spans="2:12" ht="12.75">
      <c r="B42" s="92" t="s">
        <v>44</v>
      </c>
      <c r="C42" s="113"/>
      <c r="D42" s="113"/>
      <c r="E42" s="120">
        <v>-488697205.57</v>
      </c>
      <c r="F42" s="144"/>
      <c r="G42" s="156"/>
      <c r="K42" s="113"/>
      <c r="L42" s="113"/>
    </row>
    <row r="43" spans="2:10" ht="12.75">
      <c r="B43" s="92" t="s">
        <v>102</v>
      </c>
      <c r="E43" s="120">
        <v>-4280900.08</v>
      </c>
      <c r="F43" s="144"/>
      <c r="G43" s="132"/>
      <c r="H43" s="127" t="s">
        <v>103</v>
      </c>
      <c r="I43" s="118">
        <v>209875</v>
      </c>
      <c r="J43" s="157">
        <v>0.005037</v>
      </c>
    </row>
    <row r="44" spans="2:9" ht="12.75">
      <c r="B44" s="113" t="s">
        <v>86</v>
      </c>
      <c r="C44" s="113"/>
      <c r="D44" s="113"/>
      <c r="E44" s="158">
        <v>4277402892.7099996</v>
      </c>
      <c r="F44" s="159" t="s">
        <v>80</v>
      </c>
      <c r="G44" s="132"/>
      <c r="H44" s="160" t="s">
        <v>50</v>
      </c>
      <c r="I44" s="152">
        <v>36970.24</v>
      </c>
    </row>
    <row r="45" spans="5:9" ht="12.75">
      <c r="E45" s="161"/>
      <c r="F45" s="161"/>
      <c r="G45" s="161"/>
      <c r="H45" s="110" t="s">
        <v>104</v>
      </c>
      <c r="I45" s="162">
        <v>2743708.522365813</v>
      </c>
    </row>
    <row r="46" spans="2:7" ht="12.75">
      <c r="B46" s="163" t="s">
        <v>105</v>
      </c>
      <c r="E46" s="124">
        <v>0.3345</v>
      </c>
      <c r="F46" s="164"/>
      <c r="G46" s="161"/>
    </row>
    <row r="47" spans="5:12" ht="12.75">
      <c r="E47" s="165"/>
      <c r="G47" s="165"/>
      <c r="K47" s="166"/>
      <c r="L47" s="166"/>
    </row>
    <row r="48" spans="2:12" ht="12.75">
      <c r="B48" s="110" t="s">
        <v>106</v>
      </c>
      <c r="E48" s="167">
        <v>4223479105.835</v>
      </c>
      <c r="G48" s="120"/>
      <c r="K48" s="166"/>
      <c r="L48" s="166"/>
    </row>
    <row r="49" spans="2:13" ht="12.75">
      <c r="B49" s="105" t="s">
        <v>52</v>
      </c>
      <c r="E49" s="125">
        <v>0.3774567140080177</v>
      </c>
      <c r="H49" s="249" t="s">
        <v>107</v>
      </c>
      <c r="I49" s="249"/>
      <c r="J49" s="249"/>
      <c r="L49" s="166"/>
      <c r="M49" s="168"/>
    </row>
    <row r="50" spans="2:13" ht="12.75">
      <c r="B50" s="169"/>
      <c r="E50" s="125"/>
      <c r="M50" s="170"/>
    </row>
    <row r="51" spans="2:9" ht="12.75">
      <c r="B51" s="113" t="s">
        <v>108</v>
      </c>
      <c r="H51" s="127" t="s">
        <v>109</v>
      </c>
      <c r="I51" s="171">
        <v>5000000</v>
      </c>
    </row>
    <row r="52" spans="2:9" ht="12.75">
      <c r="B52" s="110" t="s">
        <v>110</v>
      </c>
      <c r="F52" s="111"/>
      <c r="H52" s="127" t="s">
        <v>111</v>
      </c>
      <c r="I52" s="172">
        <v>5000000</v>
      </c>
    </row>
    <row r="53" spans="8:14" ht="12.75">
      <c r="H53" s="127" t="s">
        <v>112</v>
      </c>
      <c r="I53" s="171">
        <v>0</v>
      </c>
      <c r="N53" s="173"/>
    </row>
    <row r="54" spans="5:9" ht="12.75">
      <c r="E54" s="136" t="s">
        <v>91</v>
      </c>
      <c r="F54" s="137"/>
      <c r="H54" s="137"/>
      <c r="I54" s="140"/>
    </row>
    <row r="55" spans="5:13" ht="12.75">
      <c r="E55" s="139" t="s">
        <v>92</v>
      </c>
      <c r="F55" s="135"/>
      <c r="H55" s="140"/>
      <c r="I55" s="143"/>
      <c r="M55" s="174"/>
    </row>
    <row r="56" spans="2:13" ht="12.75">
      <c r="B56" s="110" t="s">
        <v>27</v>
      </c>
      <c r="E56" s="143">
        <v>10039719.25</v>
      </c>
      <c r="F56" s="175"/>
      <c r="H56" s="175"/>
      <c r="I56" s="165"/>
      <c r="M56" s="174"/>
    </row>
    <row r="57" spans="2:9" ht="12.75">
      <c r="B57" s="110" t="s">
        <v>113</v>
      </c>
      <c r="E57" s="176">
        <v>0</v>
      </c>
      <c r="F57" s="176"/>
      <c r="H57" s="163"/>
      <c r="I57" s="165"/>
    </row>
    <row r="58" spans="2:9" ht="12.75">
      <c r="B58" s="110" t="s">
        <v>35</v>
      </c>
      <c r="E58" s="165">
        <v>0</v>
      </c>
      <c r="F58" s="163"/>
      <c r="H58" s="163"/>
      <c r="I58" s="165"/>
    </row>
    <row r="59" spans="2:8" ht="12.75">
      <c r="B59" s="110" t="s">
        <v>114</v>
      </c>
      <c r="E59" s="177">
        <v>10039719.25</v>
      </c>
      <c r="F59" s="178"/>
      <c r="H59" s="178"/>
    </row>
    <row r="60" ht="12.75">
      <c r="F60" s="132"/>
    </row>
    <row r="64" spans="5:6" ht="12.75">
      <c r="E64" s="179"/>
      <c r="F64" s="179"/>
    </row>
    <row r="65" spans="5:6" ht="12.75">
      <c r="E65" s="179"/>
      <c r="F65" s="179"/>
    </row>
    <row r="66" spans="5:6" ht="12.75">
      <c r="E66" s="179"/>
      <c r="F66" s="179"/>
    </row>
    <row r="67" spans="5:6" ht="12.75">
      <c r="E67" s="179"/>
      <c r="F67" s="179"/>
    </row>
  </sheetData>
  <sheetProtection/>
  <mergeCells count="3">
    <mergeCell ref="H21:J21"/>
    <mergeCell ref="H31:J31"/>
    <mergeCell ref="H49:J4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F14" sqref="F14"/>
    </sheetView>
  </sheetViews>
  <sheetFormatPr defaultColWidth="19.8515625" defaultRowHeight="15"/>
  <cols>
    <col min="1" max="16384" width="19.8515625" style="92" customWidth="1"/>
  </cols>
  <sheetData>
    <row r="1" spans="1:11" ht="12.75">
      <c r="A1" s="90" t="s">
        <v>0</v>
      </c>
      <c r="B1" s="91"/>
      <c r="C1" s="91"/>
      <c r="D1" s="91"/>
      <c r="I1" s="91"/>
      <c r="J1" s="91"/>
      <c r="K1" s="91"/>
    </row>
    <row r="2" spans="1:13" ht="12" customHeight="1">
      <c r="A2" s="91"/>
      <c r="B2" s="91"/>
      <c r="C2" s="91"/>
      <c r="D2" s="91"/>
      <c r="G2" s="183"/>
      <c r="H2" s="183"/>
      <c r="I2" s="184"/>
      <c r="J2" s="184"/>
      <c r="K2" s="184"/>
      <c r="L2" s="183"/>
      <c r="M2" s="183"/>
    </row>
    <row r="3" spans="1:13" ht="12" customHeight="1">
      <c r="A3" s="93" t="s">
        <v>67</v>
      </c>
      <c r="B3" s="94" t="s">
        <v>2</v>
      </c>
      <c r="C3" s="94" t="s">
        <v>3</v>
      </c>
      <c r="D3" s="95" t="s">
        <v>4</v>
      </c>
      <c r="G3" s="183"/>
      <c r="H3" s="183"/>
      <c r="I3" s="186"/>
      <c r="J3" s="186"/>
      <c r="K3" s="186"/>
      <c r="L3" s="183"/>
      <c r="M3" s="183"/>
    </row>
    <row r="4" spans="1:13" ht="12" customHeight="1">
      <c r="A4" s="187" t="s">
        <v>5</v>
      </c>
      <c r="B4" s="181">
        <v>41306</v>
      </c>
      <c r="C4" s="181">
        <v>41320</v>
      </c>
      <c r="D4" s="182">
        <v>41348</v>
      </c>
      <c r="G4" s="183"/>
      <c r="H4" s="183"/>
      <c r="I4" s="180"/>
      <c r="J4" s="180"/>
      <c r="K4" s="180"/>
      <c r="L4" s="183"/>
      <c r="M4" s="183"/>
    </row>
    <row r="5" spans="1:13" ht="12" customHeight="1">
      <c r="A5" s="188" t="s">
        <v>6</v>
      </c>
      <c r="B5" s="180">
        <v>41333</v>
      </c>
      <c r="C5" s="180">
        <v>41348</v>
      </c>
      <c r="D5" s="104"/>
      <c r="G5" s="183"/>
      <c r="H5" s="183"/>
      <c r="I5" s="180"/>
      <c r="J5" s="180"/>
      <c r="K5" s="180"/>
      <c r="L5" s="183"/>
      <c r="M5" s="183"/>
    </row>
    <row r="6" spans="1:13" ht="12" customHeight="1">
      <c r="A6" s="106" t="s">
        <v>7</v>
      </c>
      <c r="B6" s="107"/>
      <c r="C6" s="107"/>
      <c r="D6" s="108"/>
      <c r="G6" s="183"/>
      <c r="H6" s="183"/>
      <c r="I6" s="183"/>
      <c r="J6" s="184"/>
      <c r="K6" s="184"/>
      <c r="L6" s="183"/>
      <c r="M6" s="183"/>
    </row>
    <row r="7" spans="7:13" ht="12.75">
      <c r="G7" s="183"/>
      <c r="H7" s="183"/>
      <c r="I7" s="183"/>
      <c r="J7" s="183"/>
      <c r="K7" s="183"/>
      <c r="L7" s="183"/>
      <c r="M7" s="183"/>
    </row>
    <row r="8" spans="1:13" ht="12.75">
      <c r="A8" s="189" t="s">
        <v>116</v>
      </c>
      <c r="B8" s="190"/>
      <c r="C8" s="190"/>
      <c r="D8" s="190"/>
      <c r="E8" s="190"/>
      <c r="F8" s="190"/>
      <c r="G8" s="191"/>
      <c r="H8" s="183"/>
      <c r="I8" s="183"/>
      <c r="J8" s="183"/>
      <c r="K8" s="183"/>
      <c r="L8" s="183"/>
      <c r="M8" s="183"/>
    </row>
    <row r="9" spans="1:13" ht="12.75">
      <c r="A9" s="192"/>
      <c r="B9" s="183"/>
      <c r="C9" s="183"/>
      <c r="D9" s="183"/>
      <c r="E9" s="183"/>
      <c r="F9" s="183"/>
      <c r="G9" s="193"/>
      <c r="H9" s="183"/>
      <c r="I9" s="183"/>
      <c r="J9" s="183"/>
      <c r="K9" s="183"/>
      <c r="L9" s="183"/>
      <c r="M9" s="183"/>
    </row>
    <row r="10" spans="1:13" ht="25.5">
      <c r="A10" s="194"/>
      <c r="B10" s="195" t="s">
        <v>117</v>
      </c>
      <c r="C10" s="196" t="s">
        <v>118</v>
      </c>
      <c r="D10" s="196" t="s">
        <v>119</v>
      </c>
      <c r="E10" s="196" t="s">
        <v>120</v>
      </c>
      <c r="F10" s="197"/>
      <c r="G10" s="183"/>
      <c r="H10" s="197"/>
      <c r="I10" s="183"/>
      <c r="J10" s="183"/>
      <c r="K10" s="183"/>
      <c r="L10" s="183"/>
      <c r="M10" s="183"/>
    </row>
    <row r="11" spans="1:13" ht="12.75">
      <c r="A11" s="194"/>
      <c r="B11" s="198" t="s">
        <v>121</v>
      </c>
      <c r="C11" s="199">
        <v>279611850.3</v>
      </c>
      <c r="D11" s="200">
        <v>0.1</v>
      </c>
      <c r="E11" s="201">
        <v>0</v>
      </c>
      <c r="F11" s="201"/>
      <c r="G11" s="183"/>
      <c r="H11" s="202"/>
      <c r="I11" s="183"/>
      <c r="J11" s="183"/>
      <c r="K11" s="183"/>
      <c r="L11" s="183"/>
      <c r="M11" s="183"/>
    </row>
    <row r="12" spans="1:13" ht="12.75">
      <c r="A12" s="194"/>
      <c r="B12" s="198"/>
      <c r="C12" s="199"/>
      <c r="D12" s="200"/>
      <c r="E12" s="201"/>
      <c r="F12" s="201"/>
      <c r="G12" s="183"/>
      <c r="H12" s="202"/>
      <c r="I12" s="183"/>
      <c r="J12" s="183"/>
      <c r="K12" s="183"/>
      <c r="L12" s="183"/>
      <c r="M12" s="183"/>
    </row>
    <row r="13" spans="1:15" ht="12.75">
      <c r="A13" s="194"/>
      <c r="B13" s="198" t="s">
        <v>122</v>
      </c>
      <c r="C13" s="199">
        <v>158937651.6</v>
      </c>
      <c r="D13" s="203">
        <v>0.04</v>
      </c>
      <c r="E13" s="201">
        <v>0</v>
      </c>
      <c r="F13" s="201"/>
      <c r="G13" s="183"/>
      <c r="H13" s="202"/>
      <c r="I13" s="183"/>
      <c r="M13" s="204"/>
      <c r="N13" s="205"/>
      <c r="O13" s="206"/>
    </row>
    <row r="14" spans="1:13" ht="12.75">
      <c r="A14" s="194"/>
      <c r="B14" s="198" t="s">
        <v>123</v>
      </c>
      <c r="C14" s="199">
        <v>99189071.64</v>
      </c>
      <c r="D14" s="203">
        <v>0.035</v>
      </c>
      <c r="E14" s="201">
        <v>0</v>
      </c>
      <c r="F14" s="201"/>
      <c r="G14" s="183"/>
      <c r="H14" s="202"/>
      <c r="I14" s="183"/>
      <c r="J14" s="183"/>
      <c r="K14" s="183"/>
      <c r="L14" s="183"/>
      <c r="M14" s="183"/>
    </row>
    <row r="15" spans="1:13" ht="12.75">
      <c r="A15" s="194"/>
      <c r="B15" s="198" t="s">
        <v>124</v>
      </c>
      <c r="C15" s="207">
        <v>79516145.64</v>
      </c>
      <c r="D15" s="203">
        <v>0.0325</v>
      </c>
      <c r="E15" s="201">
        <v>0</v>
      </c>
      <c r="F15" s="201"/>
      <c r="G15" s="183"/>
      <c r="H15" s="202"/>
      <c r="I15" s="183"/>
      <c r="J15" s="183"/>
      <c r="K15" s="183"/>
      <c r="L15" s="183"/>
      <c r="M15" s="183"/>
    </row>
    <row r="16" spans="1:13" ht="12.75">
      <c r="A16" s="194"/>
      <c r="B16" s="198"/>
      <c r="C16" s="207"/>
      <c r="D16" s="200"/>
      <c r="E16" s="201"/>
      <c r="F16" s="201"/>
      <c r="G16" s="183"/>
      <c r="H16" s="202"/>
      <c r="I16" s="183"/>
      <c r="J16" s="183"/>
      <c r="K16" s="183"/>
      <c r="L16" s="183"/>
      <c r="M16" s="183"/>
    </row>
    <row r="17" spans="1:13" ht="12.75">
      <c r="A17" s="194"/>
      <c r="B17" s="198" t="s">
        <v>125</v>
      </c>
      <c r="C17" s="207">
        <v>78799658.54</v>
      </c>
      <c r="D17" s="203">
        <v>0.025</v>
      </c>
      <c r="E17" s="201">
        <v>0</v>
      </c>
      <c r="F17" s="201"/>
      <c r="G17" s="183"/>
      <c r="H17" s="202"/>
      <c r="I17" s="183"/>
      <c r="J17" s="183"/>
      <c r="K17" s="183"/>
      <c r="L17" s="183"/>
      <c r="M17" s="183"/>
    </row>
    <row r="18" spans="1:13" ht="12.75">
      <c r="A18" s="194"/>
      <c r="B18" s="198"/>
      <c r="C18" s="207">
        <v>0</v>
      </c>
      <c r="D18" s="203">
        <v>0.02</v>
      </c>
      <c r="E18" s="201">
        <v>0</v>
      </c>
      <c r="F18" s="201"/>
      <c r="G18" s="183"/>
      <c r="H18" s="202"/>
      <c r="I18" s="183"/>
      <c r="J18" s="183"/>
      <c r="K18" s="183"/>
      <c r="L18" s="183"/>
      <c r="M18" s="183"/>
    </row>
    <row r="19" spans="1:13" ht="12.75">
      <c r="A19" s="194"/>
      <c r="B19" s="198"/>
      <c r="C19" s="207">
        <v>0</v>
      </c>
      <c r="D19" s="208">
        <v>0.02</v>
      </c>
      <c r="E19" s="209">
        <v>0</v>
      </c>
      <c r="F19" s="201"/>
      <c r="G19" s="183"/>
      <c r="H19" s="202"/>
      <c r="I19" s="183"/>
      <c r="J19" s="183"/>
      <c r="K19" s="183"/>
      <c r="L19" s="183"/>
      <c r="M19" s="183"/>
    </row>
    <row r="20" spans="1:13" ht="12.75">
      <c r="A20" s="194"/>
      <c r="B20" s="210"/>
      <c r="C20" s="211">
        <v>696054377.7199999</v>
      </c>
      <c r="D20" s="212"/>
      <c r="E20" s="183"/>
      <c r="F20" s="201"/>
      <c r="G20" s="201"/>
      <c r="H20" s="201"/>
      <c r="I20" s="183"/>
      <c r="J20" s="183"/>
      <c r="K20" s="183"/>
      <c r="L20" s="183"/>
      <c r="M20" s="183"/>
    </row>
    <row r="21" spans="1:13" ht="12.75">
      <c r="A21" s="194"/>
      <c r="B21" s="198"/>
      <c r="C21" s="198"/>
      <c r="D21" s="198"/>
      <c r="E21" s="183"/>
      <c r="F21" s="198"/>
      <c r="G21" s="198"/>
      <c r="H21" s="213"/>
      <c r="I21" s="183"/>
      <c r="J21" s="183"/>
      <c r="K21" s="183"/>
      <c r="L21" s="183"/>
      <c r="M21" s="183"/>
    </row>
    <row r="22" spans="1:13" ht="12.75">
      <c r="A22" s="214"/>
      <c r="B22" s="107"/>
      <c r="C22" s="215" t="s">
        <v>126</v>
      </c>
      <c r="D22" s="107"/>
      <c r="E22" s="216">
        <v>0</v>
      </c>
      <c r="G22" s="183"/>
      <c r="H22" s="199"/>
      <c r="I22" s="183"/>
      <c r="J22" s="183"/>
      <c r="K22" s="183"/>
      <c r="L22" s="183"/>
      <c r="M22" s="183"/>
    </row>
    <row r="23" spans="7:13" ht="12.75">
      <c r="G23" s="183"/>
      <c r="H23" s="183"/>
      <c r="I23" s="183"/>
      <c r="J23" s="183"/>
      <c r="K23" s="183"/>
      <c r="L23" s="183"/>
      <c r="M23" s="183"/>
    </row>
    <row r="24" spans="1:13" ht="12.75">
      <c r="A24" s="189" t="s">
        <v>127</v>
      </c>
      <c r="B24" s="190"/>
      <c r="C24" s="217" t="s">
        <v>119</v>
      </c>
      <c r="D24" s="217" t="s">
        <v>96</v>
      </c>
      <c r="E24" s="218" t="s">
        <v>128</v>
      </c>
      <c r="G24" s="183"/>
      <c r="H24" s="183"/>
      <c r="I24" s="183"/>
      <c r="J24" s="183"/>
      <c r="K24" s="183"/>
      <c r="L24" s="183"/>
      <c r="M24" s="183"/>
    </row>
    <row r="25" spans="1:13" ht="12.75">
      <c r="A25" s="194"/>
      <c r="B25" s="183"/>
      <c r="C25" s="183"/>
      <c r="D25" s="183"/>
      <c r="E25" s="193"/>
      <c r="G25" s="183"/>
      <c r="H25" s="183"/>
      <c r="I25" s="183"/>
      <c r="J25" s="183"/>
      <c r="K25" s="183"/>
      <c r="L25" s="183"/>
      <c r="M25" s="183"/>
    </row>
    <row r="26" spans="1:13" ht="12.75">
      <c r="A26" s="194" t="s">
        <v>129</v>
      </c>
      <c r="B26" s="183"/>
      <c r="C26" s="219">
        <v>0.25</v>
      </c>
      <c r="D26" s="220">
        <v>0.4085708004693392</v>
      </c>
      <c r="E26" s="221" t="s">
        <v>130</v>
      </c>
      <c r="G26" s="183"/>
      <c r="H26" s="183"/>
      <c r="I26" s="183"/>
      <c r="J26" s="183"/>
      <c r="K26" s="183"/>
      <c r="L26" s="183"/>
      <c r="M26" s="183"/>
    </row>
    <row r="27" spans="1:13" ht="12.75">
      <c r="A27" s="194"/>
      <c r="B27" s="183"/>
      <c r="C27" s="183"/>
      <c r="D27" s="183"/>
      <c r="E27" s="193"/>
      <c r="G27" s="183"/>
      <c r="H27" s="183"/>
      <c r="I27" s="183"/>
      <c r="J27" s="183"/>
      <c r="K27" s="183"/>
      <c r="L27" s="183"/>
      <c r="M27" s="183"/>
    </row>
    <row r="28" spans="1:13" ht="12.75">
      <c r="A28" s="194" t="s">
        <v>77</v>
      </c>
      <c r="B28" s="183"/>
      <c r="C28" s="222">
        <v>713183356.925</v>
      </c>
      <c r="D28" s="222">
        <v>713183356.9250001</v>
      </c>
      <c r="E28" s="221" t="s">
        <v>130</v>
      </c>
      <c r="G28" s="189" t="s">
        <v>11</v>
      </c>
      <c r="H28" s="190"/>
      <c r="I28" s="217"/>
      <c r="J28" s="218"/>
      <c r="K28" s="223"/>
      <c r="L28" s="223"/>
      <c r="M28" s="223"/>
    </row>
    <row r="29" spans="1:13" ht="12.75">
      <c r="A29" s="214"/>
      <c r="B29" s="107"/>
      <c r="C29" s="107"/>
      <c r="D29" s="107"/>
      <c r="E29" s="224"/>
      <c r="G29" s="194"/>
      <c r="H29" s="223" t="s">
        <v>131</v>
      </c>
      <c r="I29" s="223" t="s">
        <v>132</v>
      </c>
      <c r="J29" s="225" t="s">
        <v>128</v>
      </c>
      <c r="M29" s="223"/>
    </row>
    <row r="30" spans="1:13" ht="12.75">
      <c r="A30" s="183"/>
      <c r="B30" s="183"/>
      <c r="C30" s="220"/>
      <c r="D30" s="220"/>
      <c r="E30" s="206"/>
      <c r="G30" s="194"/>
      <c r="H30" s="223"/>
      <c r="I30" s="223"/>
      <c r="J30" s="225"/>
      <c r="M30" s="223"/>
    </row>
    <row r="31" spans="1:10" ht="12.75">
      <c r="A31" s="189" t="s">
        <v>133</v>
      </c>
      <c r="B31" s="190"/>
      <c r="C31" s="190"/>
      <c r="D31" s="190"/>
      <c r="E31" s="191"/>
      <c r="G31" s="194"/>
      <c r="H31" s="183"/>
      <c r="I31" s="183"/>
      <c r="J31" s="193"/>
    </row>
    <row r="32" spans="1:13" ht="12.75">
      <c r="A32" s="226"/>
      <c r="B32" s="183"/>
      <c r="C32" s="183"/>
      <c r="D32" s="227"/>
      <c r="E32" s="193"/>
      <c r="G32" s="194" t="s">
        <v>134</v>
      </c>
      <c r="H32" s="228">
        <v>0</v>
      </c>
      <c r="I32" s="228">
        <v>900000000</v>
      </c>
      <c r="J32" s="229" t="s">
        <v>135</v>
      </c>
      <c r="K32" s="230"/>
      <c r="M32" s="230"/>
    </row>
    <row r="33" spans="1:13" ht="12.75">
      <c r="A33" s="226" t="s">
        <v>136</v>
      </c>
      <c r="B33" s="183" t="s">
        <v>137</v>
      </c>
      <c r="C33" s="183"/>
      <c r="D33" s="183"/>
      <c r="E33" s="231">
        <v>0</v>
      </c>
      <c r="G33" s="232"/>
      <c r="H33" s="230"/>
      <c r="I33" s="228"/>
      <c r="J33" s="225"/>
      <c r="K33" s="230"/>
      <c r="M33" s="206"/>
    </row>
    <row r="34" spans="1:13" ht="12.75">
      <c r="A34" s="226"/>
      <c r="B34" s="183"/>
      <c r="C34" s="183"/>
      <c r="D34" s="183"/>
      <c r="E34" s="233"/>
      <c r="F34" s="183"/>
      <c r="G34" s="194" t="s">
        <v>138</v>
      </c>
      <c r="H34" s="228">
        <v>0</v>
      </c>
      <c r="I34" s="228">
        <v>600000000</v>
      </c>
      <c r="J34" s="229" t="s">
        <v>135</v>
      </c>
      <c r="K34" s="230"/>
      <c r="M34" s="183"/>
    </row>
    <row r="35" spans="1:10" ht="12.75">
      <c r="A35" s="226" t="s">
        <v>139</v>
      </c>
      <c r="B35" s="183" t="s">
        <v>140</v>
      </c>
      <c r="C35" s="183"/>
      <c r="D35" s="183"/>
      <c r="E35" s="231">
        <v>0</v>
      </c>
      <c r="F35" s="228"/>
      <c r="G35" s="194"/>
      <c r="H35" s="183"/>
      <c r="I35" s="228"/>
      <c r="J35" s="193"/>
    </row>
    <row r="36" spans="1:10" ht="12.75">
      <c r="A36" s="226"/>
      <c r="B36" s="183"/>
      <c r="C36" s="183"/>
      <c r="D36" s="183"/>
      <c r="E36" s="231"/>
      <c r="F36" s="183"/>
      <c r="G36" s="194" t="s">
        <v>141</v>
      </c>
      <c r="H36" s="228">
        <v>0</v>
      </c>
      <c r="I36" s="228">
        <v>600000000</v>
      </c>
      <c r="J36" s="229" t="s">
        <v>135</v>
      </c>
    </row>
    <row r="37" spans="1:13" ht="12.75">
      <c r="A37" s="194"/>
      <c r="B37" s="183"/>
      <c r="C37" s="234" t="s">
        <v>118</v>
      </c>
      <c r="D37" s="234" t="s">
        <v>119</v>
      </c>
      <c r="E37" s="193"/>
      <c r="F37" s="183"/>
      <c r="G37" s="194"/>
      <c r="H37" s="183"/>
      <c r="I37" s="183"/>
      <c r="J37" s="193"/>
      <c r="K37" s="230"/>
      <c r="M37" s="183"/>
    </row>
    <row r="38" spans="1:13" ht="12.75">
      <c r="A38" s="226" t="s">
        <v>142</v>
      </c>
      <c r="B38" s="183" t="s">
        <v>143</v>
      </c>
      <c r="C38" s="235">
        <v>341682852.43</v>
      </c>
      <c r="D38" s="219">
        <v>0.2</v>
      </c>
      <c r="E38" s="236">
        <v>0</v>
      </c>
      <c r="F38" s="183"/>
      <c r="G38" s="192" t="s">
        <v>144</v>
      </c>
      <c r="H38" s="237"/>
      <c r="I38" s="183"/>
      <c r="J38" s="229" t="s">
        <v>115</v>
      </c>
      <c r="K38" s="183"/>
      <c r="L38" s="183"/>
      <c r="M38" s="183"/>
    </row>
    <row r="39" spans="1:13" ht="12.75">
      <c r="A39" s="194"/>
      <c r="B39" s="183"/>
      <c r="C39" s="183"/>
      <c r="D39" s="219"/>
      <c r="E39" s="238"/>
      <c r="F39" s="183"/>
      <c r="G39" s="214"/>
      <c r="H39" s="107"/>
      <c r="I39" s="107"/>
      <c r="J39" s="224"/>
      <c r="K39" s="237"/>
      <c r="L39" s="237"/>
      <c r="M39" s="237"/>
    </row>
    <row r="40" spans="1:7" ht="12.75">
      <c r="A40" s="214"/>
      <c r="B40" s="239" t="s">
        <v>145</v>
      </c>
      <c r="C40" s="107"/>
      <c r="D40" s="107"/>
      <c r="E40" s="240">
        <v>0</v>
      </c>
      <c r="F40" s="183"/>
      <c r="G40" s="183"/>
    </row>
    <row r="41" spans="6:7" ht="12.75">
      <c r="F41" s="183"/>
      <c r="G41" s="183"/>
    </row>
    <row r="42" spans="6:7" ht="12.75">
      <c r="F42" s="183"/>
      <c r="G42" s="183"/>
    </row>
    <row r="43" spans="6:7" ht="12.75">
      <c r="F43" s="241"/>
      <c r="G43" s="183"/>
    </row>
    <row r="44" spans="1:7" ht="12.75">
      <c r="A44" s="242"/>
      <c r="B44" s="183"/>
      <c r="C44" s="183"/>
      <c r="D44" s="219"/>
      <c r="E44" s="219"/>
      <c r="F44" s="183"/>
      <c r="G44" s="183"/>
    </row>
    <row r="45" spans="1:8" ht="12.75">
      <c r="A45" s="242"/>
      <c r="B45" s="183"/>
      <c r="C45" s="183"/>
      <c r="D45" s="219"/>
      <c r="E45" s="219"/>
      <c r="F45" s="183"/>
      <c r="G45" s="183"/>
      <c r="H45" s="241"/>
    </row>
    <row r="46" spans="1:7" ht="12.75">
      <c r="A46" s="183"/>
      <c r="B46" s="183"/>
      <c r="C46" s="219"/>
      <c r="D46" s="219"/>
      <c r="E46" s="183"/>
      <c r="F46" s="183"/>
      <c r="G46" s="183"/>
    </row>
    <row r="47" spans="1:7" ht="12.75">
      <c r="A47" s="183"/>
      <c r="B47" s="183"/>
      <c r="C47" s="183"/>
      <c r="D47" s="183"/>
      <c r="E47" s="183"/>
      <c r="F47" s="183"/>
      <c r="G47" s="183"/>
    </row>
    <row r="48" ht="12.75"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1" spans="3:9" ht="12.75">
      <c r="C51" s="210"/>
      <c r="D51" s="198"/>
      <c r="E51" s="198"/>
      <c r="F51" s="185"/>
      <c r="G51" s="198"/>
      <c r="H51" s="198"/>
      <c r="I51" s="198"/>
    </row>
    <row r="52" spans="3:9" ht="12.75">
      <c r="C52" s="243"/>
      <c r="D52" s="197"/>
      <c r="E52" s="197"/>
      <c r="F52" s="197"/>
      <c r="G52" s="197"/>
      <c r="H52" s="197"/>
      <c r="I52" s="197"/>
    </row>
    <row r="53" spans="3:9" ht="12.75">
      <c r="C53" s="198"/>
      <c r="D53" s="201"/>
      <c r="E53" s="244"/>
      <c r="F53" s="201"/>
      <c r="G53" s="245"/>
      <c r="H53" s="245"/>
      <c r="I53" s="203"/>
    </row>
    <row r="54" spans="3:9" ht="12.75">
      <c r="C54" s="198"/>
      <c r="D54" s="201"/>
      <c r="E54" s="244"/>
      <c r="F54" s="201"/>
      <c r="G54" s="245"/>
      <c r="H54" s="245"/>
      <c r="I54" s="203"/>
    </row>
    <row r="55" spans="3:9" ht="12.75">
      <c r="C55" s="198"/>
      <c r="D55" s="198"/>
      <c r="E55" s="198"/>
      <c r="F55" s="198"/>
      <c r="G55" s="198"/>
      <c r="H55" s="198"/>
      <c r="I55" s="198"/>
    </row>
    <row r="56" spans="3:9" ht="12.75">
      <c r="C56" s="210"/>
      <c r="D56" s="201"/>
      <c r="E56" s="246"/>
      <c r="F56" s="201"/>
      <c r="G56" s="201"/>
      <c r="H56" s="201"/>
      <c r="I56" s="201"/>
    </row>
    <row r="57" spans="3:9" ht="12.75">
      <c r="C57" s="198"/>
      <c r="D57" s="198"/>
      <c r="E57" s="198"/>
      <c r="F57" s="198"/>
      <c r="G57" s="198"/>
      <c r="H57" s="198"/>
      <c r="I57" s="198"/>
    </row>
    <row r="58" spans="3:9" ht="12.75">
      <c r="C58" s="210"/>
      <c r="D58" s="198"/>
      <c r="E58" s="198"/>
      <c r="F58" s="201"/>
      <c r="G58" s="198"/>
      <c r="H58" s="198"/>
      <c r="I58" s="198"/>
    </row>
    <row r="59" spans="3:9" ht="12.75">
      <c r="C59" s="198"/>
      <c r="D59" s="198"/>
      <c r="E59" s="198"/>
      <c r="F59" s="198"/>
      <c r="G59" s="198"/>
      <c r="H59" s="198"/>
      <c r="I59" s="198"/>
    </row>
    <row r="60" spans="3:9" ht="12.75">
      <c r="C60" s="210"/>
      <c r="D60" s="198"/>
      <c r="E60" s="198"/>
      <c r="F60" s="198"/>
      <c r="G60" s="198"/>
      <c r="H60" s="198"/>
      <c r="I60" s="198"/>
    </row>
    <row r="61" spans="3:9" ht="12.75">
      <c r="C61" s="243"/>
      <c r="D61" s="197"/>
      <c r="E61" s="197"/>
      <c r="F61" s="197"/>
      <c r="G61" s="198"/>
      <c r="H61" s="198"/>
      <c r="I61" s="198"/>
    </row>
    <row r="62" spans="3:9" ht="12.75">
      <c r="C62" s="198"/>
      <c r="D62" s="201"/>
      <c r="E62" s="244"/>
      <c r="F62" s="201"/>
      <c r="G62" s="198"/>
      <c r="H62" s="198"/>
      <c r="I62" s="198"/>
    </row>
    <row r="63" spans="3:9" ht="12.75">
      <c r="C63" s="198"/>
      <c r="D63" s="201"/>
      <c r="E63" s="244"/>
      <c r="F63" s="201"/>
      <c r="G63" s="198"/>
      <c r="H63" s="198"/>
      <c r="I63" s="198"/>
    </row>
    <row r="64" spans="3:9" ht="12.75">
      <c r="C64" s="198"/>
      <c r="D64" s="198"/>
      <c r="E64" s="198"/>
      <c r="F64" s="198"/>
      <c r="G64" s="198"/>
      <c r="H64" s="198"/>
      <c r="I64" s="198"/>
    </row>
    <row r="65" spans="3:9" ht="12.75">
      <c r="C65" s="210"/>
      <c r="D65" s="201"/>
      <c r="E65" s="246"/>
      <c r="F65" s="201"/>
      <c r="G65" s="198"/>
      <c r="H65" s="198"/>
      <c r="I65" s="198"/>
    </row>
    <row r="66" spans="3:9" ht="12.75">
      <c r="C66" s="198"/>
      <c r="D66" s="198"/>
      <c r="E66" s="198"/>
      <c r="F66" s="198"/>
      <c r="G66" s="198"/>
      <c r="H66" s="198"/>
      <c r="I66" s="198"/>
    </row>
    <row r="67" spans="3:9" ht="12.75">
      <c r="C67" s="210"/>
      <c r="D67" s="210"/>
      <c r="E67" s="210"/>
      <c r="F67" s="199"/>
      <c r="G67" s="210"/>
      <c r="H67" s="210"/>
      <c r="I67" s="210"/>
    </row>
    <row r="68" spans="3:9" ht="12.75">
      <c r="C68" s="198"/>
      <c r="D68" s="198"/>
      <c r="E68" s="198"/>
      <c r="F68" s="198"/>
      <c r="G68" s="198"/>
      <c r="H68" s="198"/>
      <c r="I68" s="198"/>
    </row>
    <row r="69" spans="3:9" ht="12.75">
      <c r="C69" s="198"/>
      <c r="D69" s="198"/>
      <c r="E69" s="198"/>
      <c r="F69" s="198"/>
      <c r="G69" s="198"/>
      <c r="H69" s="198"/>
      <c r="I69" s="198"/>
    </row>
    <row r="70" spans="3:9" ht="12.75">
      <c r="C70" s="183"/>
      <c r="D70" s="183"/>
      <c r="E70" s="183"/>
      <c r="F70" s="183"/>
      <c r="G70" s="183"/>
      <c r="H70" s="183"/>
      <c r="I70" s="18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10" customWidth="1"/>
    <col min="2" max="2" width="8.8515625" style="110" customWidth="1"/>
    <col min="3" max="3" width="12.7109375" style="110" customWidth="1"/>
    <col min="4" max="4" width="23.57421875" style="110" customWidth="1"/>
    <col min="5" max="5" width="20.00390625" style="110" bestFit="1" customWidth="1"/>
    <col min="6" max="6" width="18.421875" style="110" customWidth="1"/>
    <col min="7" max="7" width="14.7109375" style="110" customWidth="1"/>
    <col min="8" max="8" width="17.8515625" style="110" customWidth="1"/>
    <col min="9" max="9" width="17.8515625" style="110" bestFit="1" customWidth="1"/>
    <col min="10" max="10" width="14.28125" style="110" customWidth="1"/>
    <col min="11" max="11" width="11.00390625" style="110" customWidth="1"/>
    <col min="12" max="12" width="7.8515625" style="110" customWidth="1"/>
    <col min="13" max="14" width="8.8515625" style="110" customWidth="1"/>
    <col min="15" max="16384" width="9.140625" style="110" customWidth="1"/>
  </cols>
  <sheetData>
    <row r="1" spans="2:16" s="92" customFormat="1" ht="12.75">
      <c r="B1" s="90" t="s">
        <v>148</v>
      </c>
      <c r="C1" s="91"/>
      <c r="D1" s="91"/>
      <c r="E1" s="91"/>
      <c r="F1" s="91"/>
      <c r="G1" s="91"/>
      <c r="H1" s="91"/>
      <c r="I1" s="91"/>
      <c r="J1" s="91"/>
      <c r="K1" s="91"/>
      <c r="P1" s="91"/>
    </row>
    <row r="2" spans="2:16" s="92" customFormat="1" ht="12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P2" s="91"/>
    </row>
    <row r="3" spans="2:11" s="92" customFormat="1" ht="12" customHeight="1">
      <c r="B3" s="93" t="s">
        <v>67</v>
      </c>
      <c r="C3" s="94" t="s">
        <v>2</v>
      </c>
      <c r="D3" s="94" t="s">
        <v>3</v>
      </c>
      <c r="E3" s="95" t="s">
        <v>4</v>
      </c>
      <c r="F3" s="91"/>
      <c r="G3" s="91"/>
      <c r="H3" s="96" t="s">
        <v>68</v>
      </c>
      <c r="I3" s="97">
        <f>'[6]S &amp; U'!C15</f>
        <v>0.3841</v>
      </c>
      <c r="J3" s="98"/>
      <c r="K3" s="91"/>
    </row>
    <row r="4" spans="2:11" s="92" customFormat="1" ht="12.75">
      <c r="B4" s="99" t="s">
        <v>5</v>
      </c>
      <c r="C4" s="100">
        <f>'[6]Key Data'!C2+1</f>
        <v>41395</v>
      </c>
      <c r="D4" s="100">
        <f>'[6]Key Data'!C4</f>
        <v>41409</v>
      </c>
      <c r="E4" s="101">
        <f>'[6]Key Data'!C5</f>
        <v>41442</v>
      </c>
      <c r="F4" s="91"/>
      <c r="G4" s="91"/>
      <c r="H4" s="96" t="s">
        <v>69</v>
      </c>
      <c r="I4" s="97">
        <f>'[6]S &amp; U'!C17</f>
        <v>0.789</v>
      </c>
      <c r="J4" s="91"/>
      <c r="K4" s="91"/>
    </row>
    <row r="5" spans="2:11" s="92" customFormat="1" ht="12" customHeight="1">
      <c r="B5" s="102" t="s">
        <v>6</v>
      </c>
      <c r="C5" s="103">
        <f>'[6]Key Data'!C3</f>
        <v>41425</v>
      </c>
      <c r="D5" s="103">
        <f>'[6]Key Data'!C5</f>
        <v>41442</v>
      </c>
      <c r="E5" s="104"/>
      <c r="F5" s="91"/>
      <c r="G5" s="91"/>
      <c r="H5" s="91"/>
      <c r="I5" s="91"/>
      <c r="J5" s="91"/>
      <c r="K5" s="105"/>
    </row>
    <row r="6" spans="2:11" s="92" customFormat="1" ht="12" customHeight="1">
      <c r="B6" s="106" t="s">
        <v>7</v>
      </c>
      <c r="C6" s="247">
        <f>'[6]Key Data'!C15</f>
        <v>33</v>
      </c>
      <c r="D6" s="107"/>
      <c r="E6" s="108"/>
      <c r="F6" s="91"/>
      <c r="G6" s="91"/>
      <c r="H6" s="91"/>
      <c r="I6" s="91"/>
      <c r="J6" s="91"/>
      <c r="K6" s="105"/>
    </row>
    <row r="7" spans="2:11" s="92" customFormat="1" ht="12.7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9" ht="12.75">
      <c r="B8" s="109" t="s">
        <v>70</v>
      </c>
      <c r="G8" s="111" t="s">
        <v>71</v>
      </c>
      <c r="H8" s="111" t="s">
        <v>72</v>
      </c>
      <c r="I8" s="111" t="s">
        <v>73</v>
      </c>
    </row>
    <row r="9" spans="2:9" ht="12.75">
      <c r="B9" s="110" t="s">
        <v>151</v>
      </c>
      <c r="G9" s="112" t="s">
        <v>74</v>
      </c>
      <c r="H9" s="112" t="s">
        <v>67</v>
      </c>
      <c r="I9" s="112" t="s">
        <v>67</v>
      </c>
    </row>
    <row r="10" spans="6:9" ht="12.75">
      <c r="F10" s="113"/>
      <c r="G10" s="114">
        <f>'[6]Structure'!D3</f>
        <v>42415</v>
      </c>
      <c r="H10" s="114">
        <f>'[6]Key Data'!C26</f>
        <v>42217</v>
      </c>
      <c r="I10" s="115" t="str">
        <f>IF('[6]Key Data'!C18,"Yes","No")</f>
        <v>No</v>
      </c>
    </row>
    <row r="11" spans="3:9" ht="12.75">
      <c r="C11" s="110" t="s">
        <v>75</v>
      </c>
      <c r="E11" s="116">
        <f>'[6]S &amp; U'!C77</f>
        <v>1000000000</v>
      </c>
      <c r="I11" s="115"/>
    </row>
    <row r="12" ht="12.75">
      <c r="F12" s="114"/>
    </row>
    <row r="13" ht="12.75">
      <c r="E13" s="117"/>
    </row>
    <row r="14" spans="2:5" ht="12.75">
      <c r="B14" s="110" t="s">
        <v>76</v>
      </c>
      <c r="E14" s="118">
        <f>'[6]Structure'!J3-I25</f>
        <v>1000000000</v>
      </c>
    </row>
    <row r="15" spans="2:6" ht="12.75">
      <c r="B15" s="110" t="s">
        <v>77</v>
      </c>
      <c r="D15" s="119"/>
      <c r="E15" s="116">
        <f>'[6]S &amp; U'!C81</f>
        <v>242200000</v>
      </c>
      <c r="F15" s="120"/>
    </row>
    <row r="16" spans="2:6" ht="12.75">
      <c r="B16" s="110" t="s">
        <v>78</v>
      </c>
      <c r="D16" s="119"/>
      <c r="E16" s="116">
        <f>'[6]S &amp; U'!C83</f>
        <v>0</v>
      </c>
      <c r="F16" s="120"/>
    </row>
    <row r="17" spans="2:6" ht="12.75">
      <c r="B17" s="110" t="s">
        <v>79</v>
      </c>
      <c r="D17" s="119"/>
      <c r="E17" s="116">
        <f>'[6]S &amp; U'!C84</f>
        <v>0</v>
      </c>
      <c r="F17" s="120"/>
    </row>
    <row r="18" spans="2:7" ht="12.75">
      <c r="B18" s="110" t="s">
        <v>61</v>
      </c>
      <c r="D18" s="119"/>
      <c r="E18" s="116">
        <f>'[6]S &amp; U'!C82</f>
        <v>0</v>
      </c>
      <c r="G18" s="110" t="s">
        <v>80</v>
      </c>
    </row>
    <row r="19" spans="2:5" ht="12.75">
      <c r="B19" s="113" t="s">
        <v>81</v>
      </c>
      <c r="C19" s="113"/>
      <c r="D19" s="121"/>
      <c r="E19" s="122">
        <f>SUM(E14:E18)</f>
        <v>1242200000</v>
      </c>
    </row>
    <row r="20" spans="2:5" ht="12.75">
      <c r="B20" s="113"/>
      <c r="C20" s="113"/>
      <c r="D20" s="121"/>
      <c r="E20" s="123"/>
    </row>
    <row r="21" spans="2:10" ht="12.75">
      <c r="B21" s="110" t="s">
        <v>14</v>
      </c>
      <c r="D21" s="124"/>
      <c r="E21" s="116">
        <f>'[6]S &amp; U'!C79</f>
        <v>1242200000</v>
      </c>
      <c r="F21" s="125"/>
      <c r="H21" s="248" t="s">
        <v>82</v>
      </c>
      <c r="I21" s="248"/>
      <c r="J21" s="248"/>
    </row>
    <row r="22" spans="2:9" ht="12.75">
      <c r="B22" s="110" t="s">
        <v>16</v>
      </c>
      <c r="E22" s="116">
        <f>'[7]Aggregate'!I22</f>
        <v>287414127.2743609</v>
      </c>
      <c r="F22" s="126"/>
      <c r="H22" s="127" t="s">
        <v>83</v>
      </c>
      <c r="I22" s="118">
        <f>'[6]Key Data'!C30</f>
        <v>0</v>
      </c>
    </row>
    <row r="23" spans="5:9" ht="12.75">
      <c r="E23" s="128"/>
      <c r="F23" s="129"/>
      <c r="H23" s="127" t="s">
        <v>150</v>
      </c>
      <c r="I23" s="118">
        <v>0</v>
      </c>
    </row>
    <row r="24" spans="2:9" ht="12.75">
      <c r="B24" s="113" t="s">
        <v>84</v>
      </c>
      <c r="C24" s="113"/>
      <c r="D24" s="113"/>
      <c r="E24" s="130">
        <f>'[6]S &amp; U'!C54</f>
        <v>1529614127.274361</v>
      </c>
      <c r="F24" s="129"/>
      <c r="H24" s="127" t="s">
        <v>85</v>
      </c>
      <c r="I24" s="131">
        <f>'[6]Key Data'!C32</f>
        <v>0</v>
      </c>
    </row>
    <row r="25" spans="5:9" ht="12.75">
      <c r="E25" s="125"/>
      <c r="F25" s="132"/>
      <c r="H25" s="127" t="s">
        <v>86</v>
      </c>
      <c r="I25" s="118">
        <f>'[6]Key Data'!C34</f>
        <v>0</v>
      </c>
    </row>
    <row r="26" spans="2:6" ht="12.75">
      <c r="B26" s="110" t="s">
        <v>87</v>
      </c>
      <c r="E26" s="125">
        <f>IF(E19&lt;=0,0,E24/E14)</f>
        <v>1.5296141272743609</v>
      </c>
      <c r="F26" s="133"/>
    </row>
    <row r="27" ht="12.75">
      <c r="F27" s="132"/>
    </row>
    <row r="28" ht="12.75">
      <c r="F28" s="132"/>
    </row>
    <row r="29" spans="2:6" ht="12.75">
      <c r="B29" s="113" t="s">
        <v>88</v>
      </c>
      <c r="F29" s="132"/>
    </row>
    <row r="30" spans="2:7" ht="12.75">
      <c r="B30" s="110" t="s">
        <v>89</v>
      </c>
      <c r="F30" s="134"/>
      <c r="G30" s="111"/>
    </row>
    <row r="31" spans="6:10" ht="12.75">
      <c r="F31" s="135"/>
      <c r="G31" s="111"/>
      <c r="H31" s="249" t="s">
        <v>90</v>
      </c>
      <c r="I31" s="249"/>
      <c r="J31" s="249"/>
    </row>
    <row r="32" spans="5:9" ht="12.75">
      <c r="E32" s="136" t="s">
        <v>91</v>
      </c>
      <c r="F32" s="135"/>
      <c r="G32" s="137"/>
      <c r="H32" s="127" t="s">
        <v>7</v>
      </c>
      <c r="I32" s="138">
        <f>'[6]Key Data'!C15</f>
        <v>33</v>
      </c>
    </row>
    <row r="33" spans="5:9" ht="12.75">
      <c r="E33" s="139" t="s">
        <v>92</v>
      </c>
      <c r="F33" s="140"/>
      <c r="G33" s="141"/>
      <c r="H33" s="127" t="s">
        <v>93</v>
      </c>
      <c r="I33" s="142">
        <f>'[6]Key Data'!C6</f>
        <v>0.001992</v>
      </c>
    </row>
    <row r="34" spans="2:9" ht="12.75">
      <c r="B34" s="110" t="s">
        <v>94</v>
      </c>
      <c r="E34" s="143">
        <f>'[7]Aggregate'!D29</f>
        <v>4587019995.41</v>
      </c>
      <c r="F34" s="144"/>
      <c r="G34" s="132"/>
      <c r="H34" s="127" t="s">
        <v>95</v>
      </c>
      <c r="I34" s="145">
        <f>'[6]Structure'!C8</f>
        <v>0.003</v>
      </c>
    </row>
    <row r="35" spans="2:9" ht="12.75">
      <c r="B35" s="110" t="s">
        <v>28</v>
      </c>
      <c r="E35" s="120">
        <f>-'[7]Aggregate'!D30</f>
        <v>-1916362786.43</v>
      </c>
      <c r="F35" s="144"/>
      <c r="G35" s="132"/>
      <c r="H35" s="127"/>
      <c r="I35" s="146">
        <f>SUM(I33:I34)</f>
        <v>0.004992</v>
      </c>
    </row>
    <row r="36" spans="2:8" ht="12.75">
      <c r="B36" s="110" t="s">
        <v>36</v>
      </c>
      <c r="E36" s="120">
        <f>'[7]Aggregate'!D34</f>
        <v>1818723293.31</v>
      </c>
      <c r="F36" s="144"/>
      <c r="G36" s="132"/>
      <c r="H36" s="127"/>
    </row>
    <row r="37" spans="2:10" ht="12.75">
      <c r="B37" s="147" t="s">
        <v>38</v>
      </c>
      <c r="E37" s="120">
        <f>'[7]Aggregate'!D35</f>
        <v>0</v>
      </c>
      <c r="F37" s="144"/>
      <c r="G37" s="132"/>
      <c r="H37" s="127"/>
      <c r="I37" s="148" t="s">
        <v>96</v>
      </c>
      <c r="J37" s="148" t="s">
        <v>97</v>
      </c>
    </row>
    <row r="38" spans="2:10" ht="12.75">
      <c r="B38" s="147" t="s">
        <v>39</v>
      </c>
      <c r="E38" s="120">
        <f>-'[7]Aggregate'!D36</f>
        <v>-9156951.54</v>
      </c>
      <c r="F38" s="144"/>
      <c r="G38" s="132"/>
      <c r="H38" s="127" t="s">
        <v>98</v>
      </c>
      <c r="I38" s="118">
        <f>'[6]Structure'!I8</f>
        <v>457600</v>
      </c>
      <c r="J38" s="149">
        <f>I38/1000000</f>
        <v>0.4576</v>
      </c>
    </row>
    <row r="39" spans="2:12" s="113" customFormat="1" ht="12.75">
      <c r="B39" s="147" t="s">
        <v>41</v>
      </c>
      <c r="C39" s="110"/>
      <c r="D39" s="110"/>
      <c r="E39" s="120">
        <f>-'[7]Aggregate'!D37</f>
        <v>0</v>
      </c>
      <c r="F39" s="144"/>
      <c r="G39" s="132"/>
      <c r="H39" s="127" t="s">
        <v>99</v>
      </c>
      <c r="I39" s="150">
        <f>'[6]Structure'!I3</f>
        <v>0</v>
      </c>
      <c r="J39" s="143">
        <f>IF($E$11&lt;=0,0,ROUND(I39*1000/$E$11,2))</f>
        <v>0</v>
      </c>
      <c r="K39" s="151"/>
      <c r="L39" s="110"/>
    </row>
    <row r="40" spans="2:11" ht="12.75">
      <c r="B40" s="110" t="s">
        <v>100</v>
      </c>
      <c r="E40" s="120">
        <v>0</v>
      </c>
      <c r="F40" s="144"/>
      <c r="G40" s="132"/>
      <c r="H40" s="127"/>
      <c r="I40" s="152"/>
      <c r="J40" s="153"/>
      <c r="K40" s="154"/>
    </row>
    <row r="41" spans="2:11" ht="12.75">
      <c r="B41" s="110" t="s">
        <v>101</v>
      </c>
      <c r="E41" s="120">
        <f>0</f>
        <v>0</v>
      </c>
      <c r="F41" s="144"/>
      <c r="G41" s="132"/>
      <c r="H41" s="127"/>
      <c r="I41" s="155"/>
      <c r="J41" s="150">
        <f>SUM(J38:J40)</f>
        <v>0.4576</v>
      </c>
      <c r="K41" s="154"/>
    </row>
    <row r="42" spans="2:12" ht="12.75">
      <c r="B42" s="92" t="s">
        <v>44</v>
      </c>
      <c r="C42" s="113"/>
      <c r="D42" s="113"/>
      <c r="E42" s="120">
        <f>'[7]Aggregate'!D39</f>
        <v>-492324886.96</v>
      </c>
      <c r="F42" s="144"/>
      <c r="G42" s="156"/>
      <c r="K42" s="113"/>
      <c r="L42" s="113"/>
    </row>
    <row r="43" spans="2:10" ht="12.75">
      <c r="B43" s="92" t="s">
        <v>102</v>
      </c>
      <c r="E43" s="120">
        <f>'[7]Aggregate'!D40</f>
        <v>-5565606.58</v>
      </c>
      <c r="F43" s="144"/>
      <c r="G43" s="132"/>
      <c r="H43" s="127" t="s">
        <v>103</v>
      </c>
      <c r="I43" s="118">
        <f>SUM(I38:I40)</f>
        <v>457600</v>
      </c>
      <c r="J43" s="157">
        <f>IF(OR(E11&lt;=0,I32&lt;=0),0,I43/E11*360/I32)</f>
        <v>0.004992</v>
      </c>
    </row>
    <row r="44" spans="2:9" ht="12.75">
      <c r="B44" s="113" t="s">
        <v>86</v>
      </c>
      <c r="C44" s="113"/>
      <c r="D44" s="113"/>
      <c r="E44" s="158">
        <f>'[7]Aggregate'!D41</f>
        <v>3982333057.21</v>
      </c>
      <c r="F44" s="159" t="str">
        <f>IF(ABS(E44-SUM(E34:E43))&gt;0.005,"Recon"," ")</f>
        <v> </v>
      </c>
      <c r="G44" s="132"/>
      <c r="H44" s="160" t="s">
        <v>50</v>
      </c>
      <c r="I44" s="152">
        <f>'[7]Waterfall'!H22</f>
        <v>1035166.67</v>
      </c>
    </row>
    <row r="45" spans="5:9" ht="12.75">
      <c r="E45" s="161"/>
      <c r="F45" s="161"/>
      <c r="G45" s="161"/>
      <c r="H45" s="110" t="s">
        <v>104</v>
      </c>
      <c r="I45" s="162">
        <f>'[6]S &amp; U'!C28-SUM('[7]2013-A'!I43:I44)</f>
        <v>1549902.565234797</v>
      </c>
    </row>
    <row r="46" spans="2:7" ht="12.75">
      <c r="B46" s="163" t="s">
        <v>105</v>
      </c>
      <c r="E46" s="124">
        <f>I3</f>
        <v>0.3841</v>
      </c>
      <c r="F46" s="164"/>
      <c r="G46" s="161"/>
    </row>
    <row r="47" spans="5:12" ht="12.75">
      <c r="E47" s="165"/>
      <c r="G47" s="165"/>
      <c r="K47" s="166"/>
      <c r="L47" s="166"/>
    </row>
    <row r="48" spans="2:12" ht="12.75">
      <c r="B48" s="110" t="s">
        <v>106</v>
      </c>
      <c r="E48" s="167">
        <f>'[6]S &amp; U'!H63</f>
        <v>4040608842.54</v>
      </c>
      <c r="G48" s="120"/>
      <c r="K48" s="166"/>
      <c r="L48" s="166"/>
    </row>
    <row r="49" spans="2:13" ht="12.75">
      <c r="B49" s="105" t="s">
        <v>52</v>
      </c>
      <c r="E49" s="125">
        <f>'[6]S &amp; U'!H69</f>
        <v>0.47427574930151856</v>
      </c>
      <c r="H49" s="249" t="s">
        <v>107</v>
      </c>
      <c r="I49" s="249"/>
      <c r="J49" s="249"/>
      <c r="L49" s="166"/>
      <c r="M49" s="168"/>
    </row>
    <row r="50" spans="2:13" ht="12.75">
      <c r="B50" s="169"/>
      <c r="E50" s="125"/>
      <c r="M50" s="170"/>
    </row>
    <row r="51" spans="2:9" ht="12.75">
      <c r="B51" s="113" t="s">
        <v>108</v>
      </c>
      <c r="H51" s="127" t="s">
        <v>109</v>
      </c>
      <c r="I51" s="171">
        <f>'[6]Credit Support'!C18</f>
        <v>5000000</v>
      </c>
    </row>
    <row r="52" spans="2:9" ht="12.75">
      <c r="B52" s="110" t="s">
        <v>110</v>
      </c>
      <c r="F52" s="111"/>
      <c r="H52" s="127" t="s">
        <v>111</v>
      </c>
      <c r="I52" s="172">
        <f>'[6]Credit Support'!C16</f>
        <v>5000000</v>
      </c>
    </row>
    <row r="53" spans="8:14" ht="12.75">
      <c r="H53" s="127" t="s">
        <v>112</v>
      </c>
      <c r="I53" s="171">
        <f>I51-I52</f>
        <v>0</v>
      </c>
      <c r="N53" s="173"/>
    </row>
    <row r="54" spans="5:9" ht="12.75">
      <c r="E54" s="136" t="s">
        <v>91</v>
      </c>
      <c r="F54" s="137"/>
      <c r="H54" s="137"/>
      <c r="I54" s="140"/>
    </row>
    <row r="55" spans="5:13" ht="12.75">
      <c r="E55" s="139" t="s">
        <v>92</v>
      </c>
      <c r="F55" s="135"/>
      <c r="H55" s="140"/>
      <c r="I55" s="143"/>
      <c r="M55" s="174"/>
    </row>
    <row r="56" spans="2:13" ht="12.75">
      <c r="B56" s="110" t="s">
        <v>27</v>
      </c>
      <c r="E56" s="143">
        <f>'[6]S &amp; U'!H26</f>
        <v>10039993.53</v>
      </c>
      <c r="F56" s="175"/>
      <c r="H56" s="175"/>
      <c r="I56" s="165"/>
      <c r="M56" s="174"/>
    </row>
    <row r="57" spans="2:9" ht="12.75">
      <c r="B57" s="110" t="s">
        <v>113</v>
      </c>
      <c r="E57" s="176">
        <v>0</v>
      </c>
      <c r="F57" s="176"/>
      <c r="H57" s="163"/>
      <c r="I57" s="165"/>
    </row>
    <row r="58" spans="2:9" ht="12.75">
      <c r="B58" s="110" t="s">
        <v>35</v>
      </c>
      <c r="E58" s="165">
        <v>0</v>
      </c>
      <c r="F58" s="163"/>
      <c r="H58" s="163"/>
      <c r="I58" s="165"/>
    </row>
    <row r="59" spans="2:8" ht="12.75">
      <c r="B59" s="110" t="s">
        <v>114</v>
      </c>
      <c r="E59" s="177">
        <f>SUM(E56:E58)</f>
        <v>10039993.53</v>
      </c>
      <c r="F59" s="178"/>
      <c r="H59" s="178"/>
    </row>
    <row r="60" ht="12.75">
      <c r="F60" s="132"/>
    </row>
    <row r="64" spans="5:6" ht="12.75">
      <c r="E64" s="179"/>
      <c r="F64" s="179"/>
    </row>
    <row r="65" spans="5:6" ht="12.75">
      <c r="E65" s="179"/>
      <c r="F65" s="179"/>
    </row>
    <row r="66" spans="5:6" ht="12.75">
      <c r="E66" s="179"/>
      <c r="F66" s="179"/>
    </row>
    <row r="67" spans="5:6" ht="12.75">
      <c r="E67" s="179"/>
      <c r="F67" s="179"/>
    </row>
  </sheetData>
  <sheetProtection/>
  <mergeCells count="3">
    <mergeCell ref="H21:J21"/>
    <mergeCell ref="H31:J31"/>
    <mergeCell ref="H49:J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F12" sqref="F12"/>
    </sheetView>
  </sheetViews>
  <sheetFormatPr defaultColWidth="19.8515625" defaultRowHeight="15"/>
  <cols>
    <col min="1" max="16384" width="19.8515625" style="92" customWidth="1"/>
  </cols>
  <sheetData>
    <row r="1" spans="1:11" ht="12.75">
      <c r="A1" s="90" t="s">
        <v>0</v>
      </c>
      <c r="B1" s="91"/>
      <c r="C1" s="91"/>
      <c r="D1" s="91"/>
      <c r="I1" s="91"/>
      <c r="J1" s="91"/>
      <c r="K1" s="91"/>
    </row>
    <row r="2" spans="1:13" ht="12" customHeight="1">
      <c r="A2" s="91"/>
      <c r="B2" s="91"/>
      <c r="C2" s="91"/>
      <c r="D2" s="91"/>
      <c r="G2" s="183"/>
      <c r="H2" s="183"/>
      <c r="I2" s="184"/>
      <c r="J2" s="184"/>
      <c r="K2" s="184"/>
      <c r="L2" s="183"/>
      <c r="M2" s="183"/>
    </row>
    <row r="3" spans="1:13" ht="12" customHeight="1">
      <c r="A3" s="93" t="s">
        <v>67</v>
      </c>
      <c r="B3" s="94" t="s">
        <v>2</v>
      </c>
      <c r="C3" s="94" t="s">
        <v>3</v>
      </c>
      <c r="D3" s="95" t="s">
        <v>4</v>
      </c>
      <c r="G3" s="183"/>
      <c r="H3" s="183"/>
      <c r="I3" s="186"/>
      <c r="J3" s="186"/>
      <c r="K3" s="186"/>
      <c r="L3" s="183"/>
      <c r="M3" s="183"/>
    </row>
    <row r="4" spans="1:13" ht="12" customHeight="1">
      <c r="A4" s="187" t="s">
        <v>5</v>
      </c>
      <c r="B4" s="181">
        <f>'[6]Key Data'!C2+1</f>
        <v>41395</v>
      </c>
      <c r="C4" s="181">
        <f>'[6]Key Data'!C4</f>
        <v>41409</v>
      </c>
      <c r="D4" s="182">
        <f>'[6]Key Data'!C5</f>
        <v>41442</v>
      </c>
      <c r="G4" s="183"/>
      <c r="H4" s="183"/>
      <c r="I4" s="180"/>
      <c r="J4" s="180"/>
      <c r="K4" s="180"/>
      <c r="L4" s="183"/>
      <c r="M4" s="183"/>
    </row>
    <row r="5" spans="1:13" ht="12" customHeight="1">
      <c r="A5" s="188" t="s">
        <v>6</v>
      </c>
      <c r="B5" s="180">
        <f>'[6]Key Data'!C3</f>
        <v>41425</v>
      </c>
      <c r="C5" s="180">
        <f>'[6]Key Data'!C5</f>
        <v>41442</v>
      </c>
      <c r="D5" s="104"/>
      <c r="G5" s="183"/>
      <c r="H5" s="183"/>
      <c r="I5" s="180"/>
      <c r="J5" s="180"/>
      <c r="K5" s="180"/>
      <c r="L5" s="183"/>
      <c r="M5" s="183"/>
    </row>
    <row r="6" spans="1:13" ht="12" customHeight="1">
      <c r="A6" s="106" t="s">
        <v>7</v>
      </c>
      <c r="B6" s="107"/>
      <c r="C6" s="107"/>
      <c r="D6" s="108"/>
      <c r="G6" s="183"/>
      <c r="H6" s="183"/>
      <c r="I6" s="183"/>
      <c r="J6" s="184"/>
      <c r="K6" s="184"/>
      <c r="L6" s="183"/>
      <c r="M6" s="183"/>
    </row>
    <row r="7" spans="7:13" ht="12.75">
      <c r="G7" s="183"/>
      <c r="H7" s="183"/>
      <c r="I7" s="183"/>
      <c r="J7" s="183"/>
      <c r="K7" s="183"/>
      <c r="L7" s="183"/>
      <c r="M7" s="183"/>
    </row>
    <row r="8" spans="1:13" ht="12.75">
      <c r="A8" s="189" t="s">
        <v>116</v>
      </c>
      <c r="B8" s="190"/>
      <c r="C8" s="190"/>
      <c r="D8" s="190"/>
      <c r="E8" s="190"/>
      <c r="F8" s="190"/>
      <c r="G8" s="191"/>
      <c r="H8" s="183"/>
      <c r="I8" s="183"/>
      <c r="J8" s="183"/>
      <c r="K8" s="183"/>
      <c r="L8" s="183"/>
      <c r="M8" s="183"/>
    </row>
    <row r="9" spans="1:13" ht="12.75">
      <c r="A9" s="192"/>
      <c r="B9" s="183"/>
      <c r="C9" s="183"/>
      <c r="D9" s="183"/>
      <c r="E9" s="183"/>
      <c r="F9" s="183"/>
      <c r="G9" s="193"/>
      <c r="H9" s="183"/>
      <c r="I9" s="183"/>
      <c r="J9" s="183"/>
      <c r="K9" s="183"/>
      <c r="L9" s="183"/>
      <c r="M9" s="183"/>
    </row>
    <row r="10" spans="1:13" ht="25.5">
      <c r="A10" s="194"/>
      <c r="B10" s="195" t="s">
        <v>117</v>
      </c>
      <c r="C10" s="196" t="s">
        <v>118</v>
      </c>
      <c r="D10" s="196" t="s">
        <v>119</v>
      </c>
      <c r="E10" s="196" t="s">
        <v>120</v>
      </c>
      <c r="F10" s="197"/>
      <c r="G10" s="183"/>
      <c r="H10" s="197"/>
      <c r="I10" s="183"/>
      <c r="J10" s="183"/>
      <c r="K10" s="183"/>
      <c r="L10" s="183"/>
      <c r="M10" s="183"/>
    </row>
    <row r="11" spans="1:13" ht="12.75">
      <c r="A11" s="194"/>
      <c r="B11" s="198" t="s">
        <v>121</v>
      </c>
      <c r="C11" s="199">
        <f>'[6]Dealer'!S4</f>
        <v>279865420.04</v>
      </c>
      <c r="D11" s="200">
        <f>'[6]Dealer'!C4</f>
        <v>0.1</v>
      </c>
      <c r="E11" s="201">
        <f>'[6]Dealer'!R4</f>
        <v>0</v>
      </c>
      <c r="F11" s="201"/>
      <c r="G11" s="183"/>
      <c r="H11" s="202"/>
      <c r="I11" s="183"/>
      <c r="J11" s="183"/>
      <c r="K11" s="183"/>
      <c r="L11" s="183"/>
      <c r="M11" s="183"/>
    </row>
    <row r="12" spans="1:13" ht="12.75">
      <c r="A12" s="194"/>
      <c r="B12" s="198"/>
      <c r="C12" s="199"/>
      <c r="D12" s="200"/>
      <c r="E12" s="201"/>
      <c r="F12" s="201"/>
      <c r="G12" s="183"/>
      <c r="H12" s="202"/>
      <c r="I12" s="183"/>
      <c r="J12" s="183"/>
      <c r="K12" s="183"/>
      <c r="L12" s="183"/>
      <c r="M12" s="183"/>
    </row>
    <row r="13" spans="1:15" ht="12.75">
      <c r="A13" s="194"/>
      <c r="B13" s="198" t="s">
        <v>122</v>
      </c>
      <c r="C13" s="199">
        <f>'[6]Dealer'!S5</f>
        <v>149665149.44</v>
      </c>
      <c r="D13" s="203">
        <f>'[6]Dealer'!C5</f>
        <v>0.04</v>
      </c>
      <c r="E13" s="201">
        <f>'[6]Dealer'!R5</f>
        <v>0</v>
      </c>
      <c r="F13" s="201"/>
      <c r="G13" s="183"/>
      <c r="H13" s="202"/>
      <c r="I13" s="183"/>
      <c r="M13" s="204"/>
      <c r="N13" s="205"/>
      <c r="O13" s="206"/>
    </row>
    <row r="14" spans="1:13" ht="12.75">
      <c r="A14" s="194"/>
      <c r="B14" s="198" t="s">
        <v>123</v>
      </c>
      <c r="C14" s="199">
        <f>'[6]Dealer'!S6</f>
        <v>92836907.26</v>
      </c>
      <c r="D14" s="203">
        <f>'[6]Dealer'!C6</f>
        <v>0.035</v>
      </c>
      <c r="E14" s="201">
        <f>'[6]Dealer'!R6</f>
        <v>0</v>
      </c>
      <c r="F14" s="201"/>
      <c r="G14" s="183"/>
      <c r="H14" s="202"/>
      <c r="I14" s="183"/>
      <c r="J14" s="183"/>
      <c r="K14" s="183"/>
      <c r="L14" s="183"/>
      <c r="M14" s="183"/>
    </row>
    <row r="15" spans="1:13" ht="12.75">
      <c r="A15" s="194"/>
      <c r="B15" s="198" t="s">
        <v>124</v>
      </c>
      <c r="C15" s="207">
        <f>'[6]Dealer'!S7</f>
        <v>88303139.92</v>
      </c>
      <c r="D15" s="203">
        <f>'[6]Dealer'!C7</f>
        <v>0.0325</v>
      </c>
      <c r="E15" s="201">
        <f>'[6]Dealer'!R7</f>
        <v>0</v>
      </c>
      <c r="F15" s="201"/>
      <c r="G15" s="183"/>
      <c r="H15" s="202"/>
      <c r="I15" s="183"/>
      <c r="J15" s="183"/>
      <c r="K15" s="183"/>
      <c r="L15" s="183"/>
      <c r="M15" s="183"/>
    </row>
    <row r="16" spans="1:13" ht="12.75">
      <c r="A16" s="194"/>
      <c r="B16" s="198"/>
      <c r="C16" s="207"/>
      <c r="D16" s="200"/>
      <c r="E16" s="201"/>
      <c r="F16" s="201"/>
      <c r="G16" s="183"/>
      <c r="H16" s="202"/>
      <c r="I16" s="183"/>
      <c r="J16" s="183"/>
      <c r="K16" s="183"/>
      <c r="L16" s="183"/>
      <c r="M16" s="183"/>
    </row>
    <row r="17" spans="1:13" ht="12.75">
      <c r="A17" s="194"/>
      <c r="B17" s="198" t="s">
        <v>125</v>
      </c>
      <c r="C17" s="207">
        <f>'[6]Dealer'!S8</f>
        <v>78278156.81</v>
      </c>
      <c r="D17" s="203">
        <f>'[6]Dealer'!C8</f>
        <v>0.025</v>
      </c>
      <c r="E17" s="201">
        <f>'[6]Dealer'!R8</f>
        <v>0</v>
      </c>
      <c r="F17" s="201"/>
      <c r="G17" s="183"/>
      <c r="H17" s="202"/>
      <c r="I17" s="183"/>
      <c r="J17" s="183"/>
      <c r="K17" s="183"/>
      <c r="L17" s="183"/>
      <c r="M17" s="183"/>
    </row>
    <row r="18" spans="1:13" ht="12.75">
      <c r="A18" s="194"/>
      <c r="B18" s="198"/>
      <c r="C18" s="207">
        <v>0</v>
      </c>
      <c r="D18" s="203">
        <f>'[6]Dealer'!C9</f>
        <v>0.02</v>
      </c>
      <c r="E18" s="201">
        <f>'[6]Dealer'!R9</f>
        <v>0</v>
      </c>
      <c r="F18" s="201"/>
      <c r="G18" s="183"/>
      <c r="H18" s="202"/>
      <c r="I18" s="183"/>
      <c r="J18" s="183"/>
      <c r="K18" s="183"/>
      <c r="L18" s="183"/>
      <c r="M18" s="183"/>
    </row>
    <row r="19" spans="1:13" ht="12.75">
      <c r="A19" s="194"/>
      <c r="B19" s="198"/>
      <c r="C19" s="207">
        <v>0</v>
      </c>
      <c r="D19" s="208">
        <f>'[6]Dealer'!C10</f>
        <v>0.02</v>
      </c>
      <c r="E19" s="209">
        <f>'[6]Dealer'!R10</f>
        <v>0</v>
      </c>
      <c r="F19" s="201"/>
      <c r="G19" s="183"/>
      <c r="H19" s="202"/>
      <c r="I19" s="183"/>
      <c r="J19" s="183"/>
      <c r="K19" s="183"/>
      <c r="L19" s="183"/>
      <c r="M19" s="183"/>
    </row>
    <row r="20" spans="1:13" ht="12.75">
      <c r="A20" s="194"/>
      <c r="B20" s="210"/>
      <c r="C20" s="211">
        <f>SUM(C11:C19)</f>
        <v>688948773.47</v>
      </c>
      <c r="D20" s="212"/>
      <c r="E20" s="183"/>
      <c r="F20" s="201"/>
      <c r="G20" s="201"/>
      <c r="H20" s="201"/>
      <c r="I20" s="183"/>
      <c r="J20" s="183"/>
      <c r="K20" s="183"/>
      <c r="L20" s="183"/>
      <c r="M20" s="183"/>
    </row>
    <row r="21" spans="1:13" ht="12.75">
      <c r="A21" s="194"/>
      <c r="B21" s="198"/>
      <c r="C21" s="198"/>
      <c r="D21" s="198"/>
      <c r="E21" s="183"/>
      <c r="F21" s="198"/>
      <c r="G21" s="198"/>
      <c r="H21" s="213"/>
      <c r="I21" s="183"/>
      <c r="J21" s="183"/>
      <c r="K21" s="183"/>
      <c r="L21" s="183"/>
      <c r="M21" s="183"/>
    </row>
    <row r="22" spans="1:13" ht="12.75">
      <c r="A22" s="214"/>
      <c r="B22" s="107"/>
      <c r="C22" s="215" t="s">
        <v>126</v>
      </c>
      <c r="D22" s="107"/>
      <c r="E22" s="216">
        <f>SUM(E11:E19)</f>
        <v>0</v>
      </c>
      <c r="G22" s="183"/>
      <c r="H22" s="199"/>
      <c r="I22" s="183"/>
      <c r="J22" s="183"/>
      <c r="K22" s="183"/>
      <c r="L22" s="183"/>
      <c r="M22" s="183"/>
    </row>
    <row r="23" spans="7:13" ht="12.75">
      <c r="G23" s="183"/>
      <c r="H23" s="183"/>
      <c r="I23" s="183"/>
      <c r="J23" s="183"/>
      <c r="K23" s="183"/>
      <c r="L23" s="183"/>
      <c r="M23" s="183"/>
    </row>
    <row r="24" spans="1:13" ht="12.75">
      <c r="A24" s="189" t="s">
        <v>127</v>
      </c>
      <c r="B24" s="190"/>
      <c r="C24" s="217" t="s">
        <v>119</v>
      </c>
      <c r="D24" s="217" t="s">
        <v>96</v>
      </c>
      <c r="E24" s="218" t="s">
        <v>128</v>
      </c>
      <c r="G24" s="183"/>
      <c r="H24" s="183"/>
      <c r="I24" s="183"/>
      <c r="J24" s="183"/>
      <c r="K24" s="183"/>
      <c r="L24" s="183"/>
      <c r="M24" s="183"/>
    </row>
    <row r="25" spans="1:13" ht="12.75">
      <c r="A25" s="194"/>
      <c r="B25" s="183"/>
      <c r="C25" s="183"/>
      <c r="D25" s="183"/>
      <c r="E25" s="193"/>
      <c r="G25" s="183"/>
      <c r="H25" s="183"/>
      <c r="I25" s="183"/>
      <c r="J25" s="183"/>
      <c r="K25" s="183"/>
      <c r="L25" s="183"/>
      <c r="M25" s="183"/>
    </row>
    <row r="26" spans="1:13" ht="12.75">
      <c r="A26" s="194" t="s">
        <v>129</v>
      </c>
      <c r="B26" s="183"/>
      <c r="C26" s="219">
        <v>0.25</v>
      </c>
      <c r="D26" s="220">
        <f>'[6]S &amp; U'!H68</f>
        <v>0.4617642445671728</v>
      </c>
      <c r="E26" s="221" t="str">
        <f>IF(D26&gt;=C26,"PASS","FAIL")</f>
        <v>PASS</v>
      </c>
      <c r="G26" s="183"/>
      <c r="H26" s="183"/>
      <c r="I26" s="183"/>
      <c r="J26" s="183"/>
      <c r="K26" s="183"/>
      <c r="L26" s="183"/>
      <c r="M26" s="183"/>
    </row>
    <row r="27" spans="1:13" ht="12.75">
      <c r="A27" s="194"/>
      <c r="B27" s="183"/>
      <c r="C27" s="183"/>
      <c r="D27" s="183"/>
      <c r="E27" s="193"/>
      <c r="G27" s="183"/>
      <c r="H27" s="183"/>
      <c r="I27" s="183"/>
      <c r="J27" s="183"/>
      <c r="K27" s="183"/>
      <c r="L27" s="183"/>
      <c r="M27" s="183"/>
    </row>
    <row r="28" spans="1:13" ht="12.75">
      <c r="A28" s="194" t="s">
        <v>77</v>
      </c>
      <c r="B28" s="183"/>
      <c r="C28" s="222">
        <f>'[6]S &amp; U'!H80</f>
        <v>633925566.565</v>
      </c>
      <c r="D28" s="222">
        <f>'[7]Aggregate'!F21+'[7]Aggregate'!F22+'[7]Aggregate'!F23+'[7]Aggregate'!F24</f>
        <v>633925566.565</v>
      </c>
      <c r="E28" s="221" t="s">
        <v>130</v>
      </c>
      <c r="G28" s="189" t="s">
        <v>11</v>
      </c>
      <c r="H28" s="190"/>
      <c r="I28" s="217"/>
      <c r="J28" s="218"/>
      <c r="K28" s="223"/>
      <c r="L28" s="223"/>
      <c r="M28" s="223"/>
    </row>
    <row r="29" spans="1:13" ht="12.75">
      <c r="A29" s="214"/>
      <c r="B29" s="107"/>
      <c r="C29" s="107"/>
      <c r="D29" s="107"/>
      <c r="E29" s="224"/>
      <c r="G29" s="194"/>
      <c r="H29" s="223" t="s">
        <v>131</v>
      </c>
      <c r="I29" s="223" t="s">
        <v>132</v>
      </c>
      <c r="J29" s="225" t="s">
        <v>128</v>
      </c>
      <c r="M29" s="223"/>
    </row>
    <row r="30" spans="1:13" ht="12.75">
      <c r="A30" s="183"/>
      <c r="B30" s="183"/>
      <c r="C30" s="220"/>
      <c r="D30" s="220"/>
      <c r="E30" s="206"/>
      <c r="G30" s="194"/>
      <c r="H30" s="223"/>
      <c r="I30" s="223"/>
      <c r="J30" s="225"/>
      <c r="M30" s="223"/>
    </row>
    <row r="31" spans="1:10" ht="12.75">
      <c r="A31" s="189" t="s">
        <v>133</v>
      </c>
      <c r="B31" s="190"/>
      <c r="C31" s="190"/>
      <c r="D31" s="190"/>
      <c r="E31" s="191"/>
      <c r="G31" s="194"/>
      <c r="H31" s="183"/>
      <c r="I31" s="183"/>
      <c r="J31" s="193"/>
    </row>
    <row r="32" spans="1:13" ht="12.75">
      <c r="A32" s="226"/>
      <c r="B32" s="183"/>
      <c r="C32" s="183"/>
      <c r="D32" s="227"/>
      <c r="E32" s="193"/>
      <c r="G32" s="194" t="s">
        <v>134</v>
      </c>
      <c r="H32" s="228">
        <f>'[6]S &amp; U'!H56</f>
        <v>0</v>
      </c>
      <c r="I32" s="228">
        <f>ROUND(0.3*'[7]Aggregate'!E25,2)</f>
        <v>780000000</v>
      </c>
      <c r="J32" s="229" t="s">
        <v>135</v>
      </c>
      <c r="K32" s="230"/>
      <c r="M32" s="230"/>
    </row>
    <row r="33" spans="1:13" ht="12.75">
      <c r="A33" s="226" t="s">
        <v>136</v>
      </c>
      <c r="B33" s="183" t="s">
        <v>137</v>
      </c>
      <c r="C33" s="183"/>
      <c r="D33" s="183"/>
      <c r="E33" s="231">
        <f>VLOOKUP("POOL_INELIGIBLE",'[6]Current Data'!$B:$E,3,FALSE)</f>
        <v>0</v>
      </c>
      <c r="G33" s="232"/>
      <c r="H33" s="230"/>
      <c r="I33" s="228"/>
      <c r="J33" s="225"/>
      <c r="K33" s="230"/>
      <c r="M33" s="206"/>
    </row>
    <row r="34" spans="1:13" ht="12.75">
      <c r="A34" s="226"/>
      <c r="B34" s="183"/>
      <c r="C34" s="183"/>
      <c r="D34" s="183"/>
      <c r="E34" s="233"/>
      <c r="F34" s="183"/>
      <c r="G34" s="194" t="s">
        <v>138</v>
      </c>
      <c r="H34" s="228">
        <f>IF(ISNA(VLOOKUP("PREV_EFA_BALANCE",'[6]Previous Data'!$B:$E,3,FALSE)),VLOOKUP("PREV_EFA_BALANCE",'[6]Initial Data'!$B:$E,3,FALSE),VLOOKUP("PREV_EFA_BALANCE",'[6]Previous Data'!$B:$E,3,FALSE))</f>
        <v>0</v>
      </c>
      <c r="I34" s="228">
        <f>IF(ISNA(VLOOKUP("PREV_EFA_REQUIRED",'[6]Previous Data'!$B:$E,3,FALSE)),VLOOKUP("PREV_EFA_REQUIRED",'[6]Initial Data'!$B:$E,3,FALSE),VLOOKUP("PREV_EFA_REQUIRED",'[6]Previous Data'!$B:$E,3,FALSE))</f>
        <v>780000000</v>
      </c>
      <c r="J34" s="229" t="s">
        <v>135</v>
      </c>
      <c r="K34" s="230"/>
      <c r="M34" s="183"/>
    </row>
    <row r="35" spans="1:10" ht="12.75">
      <c r="A35" s="226" t="s">
        <v>139</v>
      </c>
      <c r="B35" s="183" t="s">
        <v>140</v>
      </c>
      <c r="C35" s="183"/>
      <c r="D35" s="183"/>
      <c r="E35" s="231">
        <f>E22</f>
        <v>0</v>
      </c>
      <c r="F35" s="228"/>
      <c r="G35" s="194"/>
      <c r="H35" s="183"/>
      <c r="I35" s="228"/>
      <c r="J35" s="193"/>
    </row>
    <row r="36" spans="1:10" ht="12.75">
      <c r="A36" s="226"/>
      <c r="B36" s="183"/>
      <c r="C36" s="183"/>
      <c r="D36" s="183"/>
      <c r="E36" s="231"/>
      <c r="F36" s="183"/>
      <c r="G36" s="194" t="s">
        <v>141</v>
      </c>
      <c r="H36" s="228">
        <f>IF(ISNA(VLOOKUP("PRV2_EFA_BALANCE",'[6]Previous Data'!$B:$E,3,FALSE)),VLOOKUP("PRV2_EFA_BALANCE",'[6]Initial Data'!$B:$E,3,FALSE),VLOOKUP("PRV2_EFA_BALANCE",'[6]Previous Data'!$B:$E,3,FALSE))</f>
        <v>0</v>
      </c>
      <c r="I36" s="228">
        <f>IF(ISNA(VLOOKUP("PRV2_EFA_REQUIRED",'[6]Previous Data'!$B:$E,3,FALSE)),VLOOKUP("PRV2_EFA_REQUIRED",'[6]Initial Data'!$B:$E,3,FALSE),VLOOKUP("PRV2_EFA_REQUIRED",'[6]Previous Data'!$B:$E,3,FALSE))</f>
        <v>780000000</v>
      </c>
      <c r="J36" s="229" t="s">
        <v>135</v>
      </c>
    </row>
    <row r="37" spans="1:13" ht="12.75">
      <c r="A37" s="194"/>
      <c r="B37" s="183"/>
      <c r="C37" s="234" t="s">
        <v>118</v>
      </c>
      <c r="D37" s="234" t="s">
        <v>119</v>
      </c>
      <c r="E37" s="193"/>
      <c r="F37" s="183"/>
      <c r="G37" s="194"/>
      <c r="H37" s="183"/>
      <c r="I37" s="183"/>
      <c r="J37" s="193"/>
      <c r="K37" s="230"/>
      <c r="M37" s="183"/>
    </row>
    <row r="38" spans="1:13" ht="12.75">
      <c r="A38" s="226" t="s">
        <v>142</v>
      </c>
      <c r="B38" s="183" t="s">
        <v>143</v>
      </c>
      <c r="C38" s="235">
        <f>'[6]S &amp; U'!H59</f>
        <v>360648673.2</v>
      </c>
      <c r="D38" s="219">
        <v>0.2</v>
      </c>
      <c r="E38" s="236">
        <f>MAX(0,ROUND(C38-D38*'[6]Dealer'!S3,2))</f>
        <v>0</v>
      </c>
      <c r="F38" s="183"/>
      <c r="G38" s="192" t="s">
        <v>144</v>
      </c>
      <c r="H38" s="237"/>
      <c r="I38" s="183"/>
      <c r="J38" s="229" t="str">
        <f>IF(AND(J32="Pass",J34="Pass",J36="Pass"),"No","Yes")</f>
        <v>No</v>
      </c>
      <c r="K38" s="183"/>
      <c r="L38" s="183"/>
      <c r="M38" s="183"/>
    </row>
    <row r="39" spans="1:13" ht="12.75">
      <c r="A39" s="194"/>
      <c r="B39" s="183"/>
      <c r="C39" s="183"/>
      <c r="D39" s="219"/>
      <c r="E39" s="238"/>
      <c r="F39" s="183"/>
      <c r="G39" s="214"/>
      <c r="H39" s="107"/>
      <c r="I39" s="107"/>
      <c r="J39" s="224"/>
      <c r="K39" s="237"/>
      <c r="L39" s="237"/>
      <c r="M39" s="237"/>
    </row>
    <row r="40" spans="1:7" ht="12.75">
      <c r="A40" s="214"/>
      <c r="B40" s="239" t="s">
        <v>145</v>
      </c>
      <c r="C40" s="107"/>
      <c r="D40" s="107"/>
      <c r="E40" s="240">
        <f>SUM(E33:E38)</f>
        <v>0</v>
      </c>
      <c r="F40" s="183"/>
      <c r="G40" s="183"/>
    </row>
    <row r="41" spans="6:7" ht="12.75">
      <c r="F41" s="183"/>
      <c r="G41" s="183"/>
    </row>
    <row r="42" spans="6:7" ht="12.75">
      <c r="F42" s="183"/>
      <c r="G42" s="183"/>
    </row>
    <row r="43" spans="6:7" ht="12.75">
      <c r="F43" s="241"/>
      <c r="G43" s="183"/>
    </row>
    <row r="44" spans="1:7" ht="12.75">
      <c r="A44" s="242"/>
      <c r="B44" s="183"/>
      <c r="C44" s="183"/>
      <c r="D44" s="219"/>
      <c r="E44" s="219"/>
      <c r="F44" s="183"/>
      <c r="G44" s="183"/>
    </row>
    <row r="45" spans="1:8" ht="12.75">
      <c r="A45" s="242"/>
      <c r="B45" s="183"/>
      <c r="C45" s="183"/>
      <c r="D45" s="219"/>
      <c r="E45" s="219"/>
      <c r="F45" s="183"/>
      <c r="G45" s="183"/>
      <c r="H45" s="241"/>
    </row>
    <row r="46" spans="1:7" ht="12.75">
      <c r="A46" s="183"/>
      <c r="B46" s="183"/>
      <c r="C46" s="219"/>
      <c r="D46" s="219"/>
      <c r="E46" s="183"/>
      <c r="F46" s="183"/>
      <c r="G46" s="183"/>
    </row>
    <row r="47" spans="1:7" ht="12.75">
      <c r="A47" s="183"/>
      <c r="B47" s="183"/>
      <c r="C47" s="183"/>
      <c r="D47" s="183"/>
      <c r="E47" s="183"/>
      <c r="F47" s="183"/>
      <c r="G47" s="183"/>
    </row>
    <row r="48" ht="12.75"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1" spans="3:9" ht="12.75">
      <c r="C51" s="210"/>
      <c r="D51" s="198"/>
      <c r="E51" s="198"/>
      <c r="F51" s="185"/>
      <c r="G51" s="198"/>
      <c r="H51" s="198"/>
      <c r="I51" s="198"/>
    </row>
    <row r="52" spans="3:9" ht="12.75">
      <c r="C52" s="243"/>
      <c r="D52" s="197"/>
      <c r="E52" s="197"/>
      <c r="F52" s="197"/>
      <c r="G52" s="197"/>
      <c r="H52" s="197"/>
      <c r="I52" s="197"/>
    </row>
    <row r="53" spans="3:9" ht="12.75">
      <c r="C53" s="198"/>
      <c r="D53" s="201"/>
      <c r="E53" s="244"/>
      <c r="F53" s="201"/>
      <c r="G53" s="245"/>
      <c r="H53" s="245"/>
      <c r="I53" s="203"/>
    </row>
    <row r="54" spans="3:9" ht="12.75">
      <c r="C54" s="198"/>
      <c r="D54" s="201"/>
      <c r="E54" s="244"/>
      <c r="F54" s="201"/>
      <c r="G54" s="245"/>
      <c r="H54" s="245"/>
      <c r="I54" s="203"/>
    </row>
    <row r="55" spans="3:9" ht="12.75">
      <c r="C55" s="198"/>
      <c r="D55" s="198"/>
      <c r="E55" s="198"/>
      <c r="F55" s="198"/>
      <c r="G55" s="198"/>
      <c r="H55" s="198"/>
      <c r="I55" s="198"/>
    </row>
    <row r="56" spans="3:9" ht="12.75">
      <c r="C56" s="210"/>
      <c r="D56" s="201"/>
      <c r="E56" s="246"/>
      <c r="F56" s="201"/>
      <c r="G56" s="201"/>
      <c r="H56" s="201"/>
      <c r="I56" s="201"/>
    </row>
    <row r="57" spans="3:9" ht="12.75">
      <c r="C57" s="198"/>
      <c r="D57" s="198"/>
      <c r="E57" s="198"/>
      <c r="F57" s="198"/>
      <c r="G57" s="198"/>
      <c r="H57" s="198"/>
      <c r="I57" s="198"/>
    </row>
    <row r="58" spans="3:9" ht="12.75">
      <c r="C58" s="210"/>
      <c r="D58" s="198"/>
      <c r="E58" s="198"/>
      <c r="F58" s="201"/>
      <c r="G58" s="198"/>
      <c r="H58" s="198"/>
      <c r="I58" s="198"/>
    </row>
    <row r="59" spans="3:9" ht="12.75">
      <c r="C59" s="198"/>
      <c r="D59" s="198"/>
      <c r="E59" s="198"/>
      <c r="F59" s="198"/>
      <c r="G59" s="198"/>
      <c r="H59" s="198"/>
      <c r="I59" s="198"/>
    </row>
    <row r="60" spans="3:9" ht="12.75">
      <c r="C60" s="210"/>
      <c r="D60" s="198"/>
      <c r="E60" s="198"/>
      <c r="F60" s="198"/>
      <c r="G60" s="198"/>
      <c r="H60" s="198"/>
      <c r="I60" s="198"/>
    </row>
    <row r="61" spans="3:9" ht="12.75">
      <c r="C61" s="243"/>
      <c r="D61" s="197"/>
      <c r="E61" s="197"/>
      <c r="F61" s="197"/>
      <c r="G61" s="198"/>
      <c r="H61" s="198"/>
      <c r="I61" s="198"/>
    </row>
    <row r="62" spans="3:9" ht="12.75">
      <c r="C62" s="198"/>
      <c r="D62" s="201"/>
      <c r="E62" s="244"/>
      <c r="F62" s="201"/>
      <c r="G62" s="198"/>
      <c r="H62" s="198"/>
      <c r="I62" s="198"/>
    </row>
    <row r="63" spans="3:9" ht="12.75">
      <c r="C63" s="198"/>
      <c r="D63" s="201"/>
      <c r="E63" s="244"/>
      <c r="F63" s="201"/>
      <c r="G63" s="198"/>
      <c r="H63" s="198"/>
      <c r="I63" s="198"/>
    </row>
    <row r="64" spans="3:9" ht="12.75">
      <c r="C64" s="198"/>
      <c r="D64" s="198"/>
      <c r="E64" s="198"/>
      <c r="F64" s="198"/>
      <c r="G64" s="198"/>
      <c r="H64" s="198"/>
      <c r="I64" s="198"/>
    </row>
    <row r="65" spans="3:9" ht="12.75">
      <c r="C65" s="210"/>
      <c r="D65" s="201"/>
      <c r="E65" s="246"/>
      <c r="F65" s="201"/>
      <c r="G65" s="198"/>
      <c r="H65" s="198"/>
      <c r="I65" s="198"/>
    </row>
    <row r="66" spans="3:9" ht="12.75">
      <c r="C66" s="198"/>
      <c r="D66" s="198"/>
      <c r="E66" s="198"/>
      <c r="F66" s="198"/>
      <c r="G66" s="198"/>
      <c r="H66" s="198"/>
      <c r="I66" s="198"/>
    </row>
    <row r="67" spans="3:9" ht="12.75">
      <c r="C67" s="210"/>
      <c r="D67" s="210"/>
      <c r="E67" s="210"/>
      <c r="F67" s="199"/>
      <c r="G67" s="210"/>
      <c r="H67" s="210"/>
      <c r="I67" s="210"/>
    </row>
    <row r="68" spans="3:9" ht="12.75">
      <c r="C68" s="198"/>
      <c r="D68" s="198"/>
      <c r="E68" s="198"/>
      <c r="F68" s="198"/>
      <c r="G68" s="198"/>
      <c r="H68" s="198"/>
      <c r="I68" s="198"/>
    </row>
    <row r="69" spans="3:9" ht="12.75">
      <c r="C69" s="198"/>
      <c r="D69" s="198"/>
      <c r="E69" s="198"/>
      <c r="F69" s="198"/>
      <c r="G69" s="198"/>
      <c r="H69" s="198"/>
      <c r="I69" s="198"/>
    </row>
    <row r="70" spans="3:9" ht="12.75">
      <c r="C70" s="183"/>
      <c r="D70" s="183"/>
      <c r="E70" s="183"/>
      <c r="F70" s="183"/>
      <c r="G70" s="183"/>
      <c r="H70" s="183"/>
      <c r="I70" s="18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3" sqref="A3"/>
    </sheetView>
  </sheetViews>
  <sheetFormatPr defaultColWidth="16.57421875" defaultRowHeight="15"/>
  <cols>
    <col min="1" max="1" width="16.57421875" style="5" customWidth="1"/>
    <col min="2" max="2" width="16.8515625" style="5" bestFit="1" customWidth="1"/>
    <col min="3" max="3" width="19.28125" style="5" bestFit="1" customWidth="1"/>
    <col min="4" max="4" width="19.140625" style="5" bestFit="1" customWidth="1"/>
    <col min="5" max="5" width="27.7109375" style="5" customWidth="1"/>
    <col min="6" max="6" width="25.140625" style="5" bestFit="1" customWidth="1"/>
    <col min="7" max="7" width="23.140625" style="5" customWidth="1"/>
    <col min="8" max="8" width="16.8515625" style="5" bestFit="1" customWidth="1"/>
    <col min="9" max="9" width="19.7109375" style="5" bestFit="1" customWidth="1"/>
    <col min="10" max="10" width="19.28125" style="5" bestFit="1" customWidth="1"/>
    <col min="11" max="11" width="16.7109375" style="5" bestFit="1" customWidth="1"/>
    <col min="12" max="16384" width="16.57421875" style="5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4"/>
      <c r="L1" s="2"/>
      <c r="S1" s="2"/>
    </row>
    <row r="2" spans="1:19" ht="12.75">
      <c r="A2" s="2"/>
      <c r="B2" s="2"/>
      <c r="C2" s="2"/>
      <c r="D2" s="2"/>
      <c r="E2" s="2"/>
      <c r="F2" s="2"/>
      <c r="G2" s="3"/>
      <c r="H2" s="3"/>
      <c r="I2" s="2"/>
      <c r="J2" s="2"/>
      <c r="K2" s="4"/>
      <c r="L2" s="2"/>
      <c r="S2" s="2"/>
    </row>
    <row r="3" spans="1:13" ht="12.75">
      <c r="A3" s="6" t="s">
        <v>1</v>
      </c>
      <c r="B3" s="7" t="s">
        <v>2</v>
      </c>
      <c r="C3" s="7" t="s">
        <v>3</v>
      </c>
      <c r="D3" s="8" t="s">
        <v>4</v>
      </c>
      <c r="F3" s="2"/>
      <c r="G3" s="3"/>
      <c r="H3" s="3"/>
      <c r="I3" s="2"/>
      <c r="J3" s="2"/>
      <c r="K3" s="9"/>
      <c r="L3" s="2"/>
      <c r="M3" s="2"/>
    </row>
    <row r="4" spans="1:13" ht="12.75">
      <c r="A4" s="10" t="s">
        <v>5</v>
      </c>
      <c r="B4" s="11">
        <v>41365</v>
      </c>
      <c r="C4" s="12">
        <v>41379</v>
      </c>
      <c r="D4" s="13">
        <v>41409</v>
      </c>
      <c r="F4" s="2"/>
      <c r="G4" s="3"/>
      <c r="H4" s="3"/>
      <c r="I4" s="2"/>
      <c r="J4" s="2"/>
      <c r="K4" s="2"/>
      <c r="L4" s="2"/>
      <c r="M4" s="2"/>
    </row>
    <row r="5" spans="1:13" ht="12.75">
      <c r="A5" s="10" t="s">
        <v>6</v>
      </c>
      <c r="B5" s="12">
        <v>41394</v>
      </c>
      <c r="C5" s="12">
        <v>41409</v>
      </c>
      <c r="D5" s="13"/>
      <c r="E5" s="2"/>
      <c r="F5" s="2"/>
      <c r="G5" s="2"/>
      <c r="H5" s="2"/>
      <c r="I5" s="2"/>
      <c r="J5" s="2"/>
      <c r="K5" s="2"/>
      <c r="L5" s="14"/>
      <c r="M5" s="2"/>
    </row>
    <row r="6" spans="1:13" ht="12.75">
      <c r="A6" s="15" t="s">
        <v>7</v>
      </c>
      <c r="B6" s="16"/>
      <c r="C6" s="16"/>
      <c r="D6" s="17"/>
      <c r="E6" s="2"/>
      <c r="F6" s="2"/>
      <c r="G6" s="2"/>
      <c r="H6" s="2"/>
      <c r="I6" s="2"/>
      <c r="J6" s="2"/>
      <c r="K6" s="2"/>
      <c r="L6" s="14"/>
      <c r="M6" s="2"/>
    </row>
    <row r="7" spans="1:13" ht="12.75">
      <c r="A7" s="14"/>
      <c r="B7" s="2"/>
      <c r="C7" s="14"/>
      <c r="D7" s="2"/>
      <c r="E7" s="2"/>
      <c r="F7" s="2"/>
      <c r="G7" s="2"/>
      <c r="H7" s="2"/>
      <c r="I7" s="2"/>
      <c r="J7" s="18"/>
      <c r="K7" s="19"/>
      <c r="L7" s="2"/>
      <c r="M7" s="2"/>
    </row>
    <row r="8" spans="1:13" ht="12.75">
      <c r="A8" s="20" t="s">
        <v>8</v>
      </c>
      <c r="B8" s="2"/>
      <c r="C8" s="14"/>
      <c r="E8" s="2"/>
      <c r="G8" s="21"/>
      <c r="H8" s="2"/>
      <c r="I8" s="2"/>
      <c r="J8" s="18"/>
      <c r="K8" s="19"/>
      <c r="L8" s="2"/>
      <c r="M8" s="2"/>
    </row>
    <row r="9" spans="1:19" ht="12.75">
      <c r="A9" s="22"/>
      <c r="B9" s="22"/>
      <c r="C9" s="23"/>
      <c r="D9" s="23"/>
      <c r="E9" s="23"/>
      <c r="F9" s="23"/>
      <c r="G9" s="23"/>
      <c r="H9" s="23"/>
      <c r="I9" s="23"/>
      <c r="J9" s="24"/>
      <c r="K9" s="23"/>
      <c r="L9" s="2"/>
      <c r="M9" s="25"/>
      <c r="N9" s="26"/>
      <c r="O9" s="25"/>
      <c r="P9" s="25"/>
      <c r="S9" s="25"/>
    </row>
    <row r="10" spans="1:19" ht="38.25">
      <c r="A10" s="27" t="s">
        <v>9</v>
      </c>
      <c r="B10" s="28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"/>
      <c r="M10" s="25"/>
      <c r="N10" s="26"/>
      <c r="O10" s="25"/>
      <c r="P10" s="25"/>
      <c r="S10" s="25"/>
    </row>
    <row r="11" spans="1:19" ht="12.75">
      <c r="A11" s="30" t="s">
        <v>19</v>
      </c>
      <c r="B11" s="31"/>
      <c r="C11" s="21">
        <v>350000000</v>
      </c>
      <c r="D11" s="21">
        <v>0</v>
      </c>
      <c r="E11" s="32">
        <v>350000000</v>
      </c>
      <c r="F11" s="32">
        <v>69350566.565</v>
      </c>
      <c r="G11" s="32">
        <v>419350566.565</v>
      </c>
      <c r="H11" s="33">
        <v>0</v>
      </c>
      <c r="I11" s="34">
        <v>171996996.59624702</v>
      </c>
      <c r="J11" s="34">
        <v>591347563.161247</v>
      </c>
      <c r="K11" s="35">
        <v>0.1297</v>
      </c>
      <c r="L11" s="36"/>
      <c r="O11" s="37"/>
      <c r="P11" s="37"/>
      <c r="S11" s="37"/>
    </row>
    <row r="12" spans="1:19" ht="12.75">
      <c r="A12" s="5" t="s">
        <v>147</v>
      </c>
      <c r="C12" s="21">
        <v>1000000000</v>
      </c>
      <c r="D12" s="21">
        <v>0</v>
      </c>
      <c r="E12" s="32">
        <v>1000000000</v>
      </c>
      <c r="F12" s="32">
        <v>242200000</v>
      </c>
      <c r="G12" s="32">
        <v>1242200000</v>
      </c>
      <c r="H12" s="21">
        <v>0</v>
      </c>
      <c r="I12" s="34">
        <v>509045944.56619096</v>
      </c>
      <c r="J12" s="34">
        <v>1751245944.566191</v>
      </c>
      <c r="K12" s="35">
        <v>0.3841</v>
      </c>
      <c r="L12" s="36"/>
      <c r="O12" s="37"/>
      <c r="P12" s="37"/>
      <c r="S12" s="37"/>
    </row>
    <row r="13" spans="1:19" ht="12.75">
      <c r="A13" s="5" t="s">
        <v>20</v>
      </c>
      <c r="C13" s="21">
        <v>1000000000</v>
      </c>
      <c r="D13" s="21">
        <v>0</v>
      </c>
      <c r="E13" s="32">
        <v>1000000000</v>
      </c>
      <c r="F13" s="32">
        <v>257900000</v>
      </c>
      <c r="G13" s="32">
        <v>1257900000</v>
      </c>
      <c r="H13" s="21">
        <v>0</v>
      </c>
      <c r="I13" s="34">
        <v>515686754.5853901</v>
      </c>
      <c r="J13" s="34">
        <v>1773586754.58539</v>
      </c>
      <c r="K13" s="35">
        <v>0.389</v>
      </c>
      <c r="L13" s="36"/>
      <c r="O13" s="37"/>
      <c r="P13" s="37"/>
      <c r="S13" s="37"/>
    </row>
    <row r="14" spans="1:19" ht="12.75">
      <c r="A14" s="5" t="s">
        <v>21</v>
      </c>
      <c r="C14" s="21">
        <v>250000000</v>
      </c>
      <c r="D14" s="21">
        <v>0</v>
      </c>
      <c r="E14" s="32">
        <v>250000000</v>
      </c>
      <c r="F14" s="32">
        <v>64475000</v>
      </c>
      <c r="G14" s="32">
        <v>314475000</v>
      </c>
      <c r="H14" s="21">
        <v>0</v>
      </c>
      <c r="I14" s="34">
        <v>128693721.19717199</v>
      </c>
      <c r="J14" s="34">
        <v>443168721.197172</v>
      </c>
      <c r="K14" s="35">
        <v>0.0972</v>
      </c>
      <c r="L14" s="36"/>
      <c r="O14" s="37"/>
      <c r="P14" s="37"/>
      <c r="S14" s="37"/>
    </row>
    <row r="15" spans="1:19" s="45" customFormat="1" ht="12.75">
      <c r="A15" s="38" t="s">
        <v>22</v>
      </c>
      <c r="B15" s="39"/>
      <c r="C15" s="40">
        <v>2600000000</v>
      </c>
      <c r="D15" s="41">
        <v>0</v>
      </c>
      <c r="E15" s="42">
        <v>2600000000</v>
      </c>
      <c r="F15" s="42">
        <v>633925566.565</v>
      </c>
      <c r="G15" s="42">
        <v>3233925566.565</v>
      </c>
      <c r="H15" s="41">
        <v>0</v>
      </c>
      <c r="I15" s="41">
        <v>1325423416.945</v>
      </c>
      <c r="J15" s="41">
        <v>4559348983.51</v>
      </c>
      <c r="K15" s="43">
        <v>1</v>
      </c>
      <c r="L15" s="44"/>
      <c r="O15" s="44"/>
      <c r="P15" s="44"/>
      <c r="S15" s="46"/>
    </row>
    <row r="16" spans="8:11" ht="12.75">
      <c r="H16" s="47"/>
      <c r="I16" s="47"/>
      <c r="J16" s="47"/>
      <c r="K16" s="48"/>
    </row>
    <row r="17" spans="1:13" ht="12.75">
      <c r="A17" s="20" t="s">
        <v>23</v>
      </c>
      <c r="B17" s="2"/>
      <c r="C17" s="14"/>
      <c r="E17" s="2"/>
      <c r="G17" s="21"/>
      <c r="H17" s="4"/>
      <c r="I17" s="4"/>
      <c r="J17" s="4"/>
      <c r="K17" s="35"/>
      <c r="L17" s="2"/>
      <c r="M17" s="2"/>
    </row>
    <row r="18" spans="1:13" ht="12.75">
      <c r="A18" s="2"/>
      <c r="B18" s="2"/>
      <c r="C18" s="2"/>
      <c r="D18" s="2"/>
      <c r="E18" s="2"/>
      <c r="F18" s="20"/>
      <c r="G18" s="21"/>
      <c r="H18" s="4"/>
      <c r="I18" s="4"/>
      <c r="J18" s="4"/>
      <c r="K18" s="35"/>
      <c r="L18" s="2"/>
      <c r="M18" s="2"/>
    </row>
    <row r="19" spans="1:19" ht="38.25">
      <c r="A19" s="27" t="s">
        <v>9</v>
      </c>
      <c r="B19" s="28"/>
      <c r="C19" s="29" t="s">
        <v>10</v>
      </c>
      <c r="D19" s="29" t="s">
        <v>11</v>
      </c>
      <c r="E19" s="29" t="s">
        <v>12</v>
      </c>
      <c r="F19" s="29" t="s">
        <v>13</v>
      </c>
      <c r="G19" s="29" t="s">
        <v>14</v>
      </c>
      <c r="H19" s="29" t="s">
        <v>15</v>
      </c>
      <c r="I19" s="29" t="s">
        <v>16</v>
      </c>
      <c r="J19" s="29" t="s">
        <v>17</v>
      </c>
      <c r="K19" s="49" t="s">
        <v>18</v>
      </c>
      <c r="L19" s="2"/>
      <c r="M19" s="25"/>
      <c r="N19" s="26"/>
      <c r="O19" s="25"/>
      <c r="P19" s="25"/>
      <c r="S19" s="25"/>
    </row>
    <row r="20" spans="1:19" ht="12.75">
      <c r="A20" s="30"/>
      <c r="C20" s="31"/>
      <c r="D20" s="50"/>
      <c r="E20" s="31"/>
      <c r="F20" s="31"/>
      <c r="G20" s="21"/>
      <c r="H20" s="51"/>
      <c r="I20" s="51"/>
      <c r="J20" s="52"/>
      <c r="K20" s="35"/>
      <c r="L20" s="36"/>
      <c r="O20" s="21"/>
      <c r="P20" s="21"/>
      <c r="S20" s="53"/>
    </row>
    <row r="21" spans="1:19" ht="12.75">
      <c r="A21" s="30" t="s">
        <v>19</v>
      </c>
      <c r="C21" s="31">
        <v>350000000</v>
      </c>
      <c r="D21" s="31">
        <v>0</v>
      </c>
      <c r="E21" s="31">
        <v>350000000</v>
      </c>
      <c r="F21" s="54">
        <v>69350566.565</v>
      </c>
      <c r="G21" s="33">
        <v>419350566.565</v>
      </c>
      <c r="H21" s="33">
        <v>0</v>
      </c>
      <c r="I21" s="55">
        <v>112274769.66973901</v>
      </c>
      <c r="J21" s="34">
        <v>531625336.234739</v>
      </c>
      <c r="K21" s="56">
        <v>0.1297</v>
      </c>
      <c r="L21" s="36"/>
      <c r="O21" s="37"/>
      <c r="P21" s="37"/>
      <c r="S21" s="37"/>
    </row>
    <row r="22" spans="1:19" ht="12.75">
      <c r="A22" s="5" t="s">
        <v>147</v>
      </c>
      <c r="C22" s="31">
        <v>1000000000</v>
      </c>
      <c r="D22" s="31">
        <v>0</v>
      </c>
      <c r="E22" s="31">
        <v>1000000000</v>
      </c>
      <c r="F22" s="54">
        <v>242200000</v>
      </c>
      <c r="G22" s="21">
        <v>1242200000</v>
      </c>
      <c r="H22" s="21">
        <v>0</v>
      </c>
      <c r="I22" s="55">
        <v>332181585.564867</v>
      </c>
      <c r="J22" s="34">
        <v>1574381585.564867</v>
      </c>
      <c r="K22" s="35">
        <v>0.3841</v>
      </c>
      <c r="L22" s="36"/>
      <c r="M22" s="54"/>
      <c r="O22" s="37"/>
      <c r="P22" s="37"/>
      <c r="S22" s="37"/>
    </row>
    <row r="23" spans="1:19" ht="12.75">
      <c r="A23" s="5" t="s">
        <v>20</v>
      </c>
      <c r="C23" s="31">
        <v>1000000000</v>
      </c>
      <c r="D23" s="31">
        <v>0</v>
      </c>
      <c r="E23" s="31">
        <v>1000000000</v>
      </c>
      <c r="F23" s="54">
        <v>257900000.00000003</v>
      </c>
      <c r="G23" s="21">
        <v>1257900000</v>
      </c>
      <c r="H23" s="21">
        <v>0</v>
      </c>
      <c r="I23" s="55">
        <v>336566120.24143004</v>
      </c>
      <c r="J23" s="34">
        <v>1594466120.24143</v>
      </c>
      <c r="K23" s="35">
        <v>0.389</v>
      </c>
      <c r="L23" s="36"/>
      <c r="O23" s="37"/>
      <c r="P23" s="37"/>
      <c r="S23" s="37"/>
    </row>
    <row r="24" spans="1:19" ht="12.75">
      <c r="A24" s="5" t="s">
        <v>21</v>
      </c>
      <c r="C24" s="31">
        <v>250000000</v>
      </c>
      <c r="D24" s="31">
        <v>0</v>
      </c>
      <c r="E24" s="31">
        <v>250000000</v>
      </c>
      <c r="F24" s="54">
        <v>64475000.00000001</v>
      </c>
      <c r="G24" s="21">
        <v>314475000</v>
      </c>
      <c r="H24" s="21">
        <v>0</v>
      </c>
      <c r="I24" s="55">
        <v>83936585.828964</v>
      </c>
      <c r="J24" s="34">
        <v>398411585.828964</v>
      </c>
      <c r="K24" s="35">
        <v>0.0972</v>
      </c>
      <c r="L24" s="36"/>
      <c r="O24" s="37"/>
      <c r="P24" s="37"/>
      <c r="S24" s="37"/>
    </row>
    <row r="25" spans="1:19" s="45" customFormat="1" ht="12.75">
      <c r="A25" s="38" t="s">
        <v>22</v>
      </c>
      <c r="B25" s="39"/>
      <c r="C25" s="57">
        <v>2600000000</v>
      </c>
      <c r="D25" s="57">
        <v>0</v>
      </c>
      <c r="E25" s="57">
        <v>2600000000</v>
      </c>
      <c r="F25" s="57">
        <v>633925566.565</v>
      </c>
      <c r="G25" s="57">
        <v>3233925566.565</v>
      </c>
      <c r="H25" s="41">
        <v>0</v>
      </c>
      <c r="I25" s="41">
        <v>864959061.3050001</v>
      </c>
      <c r="J25" s="41">
        <v>4098884627.87</v>
      </c>
      <c r="K25" s="58">
        <v>1</v>
      </c>
      <c r="L25" s="44"/>
      <c r="O25" s="44"/>
      <c r="P25" s="44"/>
      <c r="S25" s="46"/>
    </row>
    <row r="26" spans="1:19" ht="12.75">
      <c r="A26" s="59"/>
      <c r="B26" s="60"/>
      <c r="C26" s="31"/>
      <c r="D26" s="31"/>
      <c r="E26" s="31"/>
      <c r="F26" s="31"/>
      <c r="G26" s="31"/>
      <c r="H26" s="31"/>
      <c r="I26" s="31"/>
      <c r="J26" s="31"/>
      <c r="K26" s="61"/>
      <c r="L26" s="21"/>
      <c r="O26" s="21"/>
      <c r="P26" s="21"/>
      <c r="S26" s="53"/>
    </row>
    <row r="27" spans="1:19" ht="12.75">
      <c r="A27" s="59"/>
      <c r="B27" s="60"/>
      <c r="C27" s="31"/>
      <c r="D27" s="31"/>
      <c r="E27" s="31"/>
      <c r="F27" s="31"/>
      <c r="G27" s="31"/>
      <c r="H27" s="31"/>
      <c r="I27" s="31"/>
      <c r="J27" s="31"/>
      <c r="K27" s="61"/>
      <c r="L27" s="21"/>
      <c r="O27" s="21"/>
      <c r="P27" s="21"/>
      <c r="S27" s="53"/>
    </row>
    <row r="28" spans="1:13" ht="12.75">
      <c r="A28" s="20" t="s">
        <v>24</v>
      </c>
      <c r="B28" s="2"/>
      <c r="C28" s="21"/>
      <c r="D28" s="2"/>
      <c r="E28" s="21"/>
      <c r="F28" s="62"/>
      <c r="G28" s="20" t="s">
        <v>25</v>
      </c>
      <c r="H28" s="2"/>
      <c r="I28" s="2"/>
      <c r="J28" s="2"/>
      <c r="K28" s="4"/>
      <c r="L28" s="2"/>
      <c r="M28" s="2"/>
    </row>
    <row r="29" spans="1:13" ht="12.75">
      <c r="A29" s="14" t="s">
        <v>26</v>
      </c>
      <c r="B29" s="2"/>
      <c r="C29" s="21"/>
      <c r="D29" s="21">
        <v>5056952166.31</v>
      </c>
      <c r="E29" s="21"/>
      <c r="F29" s="63"/>
      <c r="G29" s="14" t="s">
        <v>27</v>
      </c>
      <c r="H29" s="2"/>
      <c r="I29" s="2"/>
      <c r="J29" s="32">
        <v>10762450.94</v>
      </c>
      <c r="K29" s="64"/>
      <c r="L29" s="62"/>
      <c r="M29" s="2"/>
    </row>
    <row r="30" spans="1:13" ht="12.75">
      <c r="A30" s="14" t="s">
        <v>28</v>
      </c>
      <c r="B30" s="2"/>
      <c r="C30" s="21"/>
      <c r="D30" s="21">
        <v>1976190294.84</v>
      </c>
      <c r="E30" s="21"/>
      <c r="F30" s="63"/>
      <c r="G30" s="65" t="s">
        <v>29</v>
      </c>
      <c r="H30" s="2"/>
      <c r="I30" s="2"/>
      <c r="J30" s="66">
        <v>11958784.87</v>
      </c>
      <c r="K30" s="2"/>
      <c r="L30" s="62"/>
      <c r="M30" s="2"/>
    </row>
    <row r="31" spans="2:13" ht="12.75">
      <c r="B31" s="65" t="s">
        <v>30</v>
      </c>
      <c r="C31" s="21"/>
      <c r="D31" s="66">
        <v>1976190294.84</v>
      </c>
      <c r="E31" s="21"/>
      <c r="F31" s="63"/>
      <c r="G31" s="65" t="s">
        <v>31</v>
      </c>
      <c r="J31" s="66">
        <v>-1199218.46</v>
      </c>
      <c r="K31" s="2"/>
      <c r="L31" s="62"/>
      <c r="M31" s="2"/>
    </row>
    <row r="32" spans="2:13" ht="12.75">
      <c r="B32" s="65" t="s">
        <v>32</v>
      </c>
      <c r="C32" s="21"/>
      <c r="D32" s="66">
        <v>0</v>
      </c>
      <c r="E32" s="21"/>
      <c r="F32" s="63"/>
      <c r="G32" s="65" t="s">
        <v>33</v>
      </c>
      <c r="H32" s="2"/>
      <c r="I32" s="2"/>
      <c r="J32" s="66">
        <v>0</v>
      </c>
      <c r="K32" s="67"/>
      <c r="L32" s="62"/>
      <c r="M32" s="2"/>
    </row>
    <row r="33" spans="2:13" ht="12.75">
      <c r="B33" s="65" t="s">
        <v>34</v>
      </c>
      <c r="C33" s="21"/>
      <c r="D33" s="66">
        <v>0</v>
      </c>
      <c r="E33" s="21"/>
      <c r="F33" s="63"/>
      <c r="G33" s="14" t="s">
        <v>35</v>
      </c>
      <c r="H33" s="2"/>
      <c r="I33" s="2"/>
      <c r="J33" s="21">
        <v>0</v>
      </c>
      <c r="K33" s="67"/>
      <c r="L33" s="62"/>
      <c r="M33" s="2"/>
    </row>
    <row r="34" spans="1:13" ht="12.75">
      <c r="A34" s="68" t="s">
        <v>36</v>
      </c>
      <c r="B34" s="2"/>
      <c r="C34" s="2"/>
      <c r="D34" s="21">
        <v>1508828161.54</v>
      </c>
      <c r="E34" s="21"/>
      <c r="F34" s="63"/>
      <c r="G34" s="14" t="s">
        <v>37</v>
      </c>
      <c r="H34" s="2"/>
      <c r="I34" s="2"/>
      <c r="J34" s="32">
        <v>2884.53</v>
      </c>
      <c r="K34" s="2"/>
      <c r="L34" s="62"/>
      <c r="M34" s="2"/>
    </row>
    <row r="35" spans="1:13" ht="12.75">
      <c r="A35" s="14" t="s">
        <v>38</v>
      </c>
      <c r="B35" s="2"/>
      <c r="C35" s="2"/>
      <c r="D35" s="21">
        <v>0</v>
      </c>
      <c r="E35" s="67"/>
      <c r="F35" s="63"/>
      <c r="G35" s="2"/>
      <c r="H35" s="2"/>
      <c r="I35" s="2"/>
      <c r="J35" s="2"/>
      <c r="K35" s="2"/>
      <c r="L35" s="62"/>
      <c r="M35" s="2"/>
    </row>
    <row r="36" spans="1:13" ht="12.75">
      <c r="A36" s="14" t="s">
        <v>39</v>
      </c>
      <c r="B36" s="2"/>
      <c r="C36" s="2"/>
      <c r="D36" s="21">
        <v>2570037.6</v>
      </c>
      <c r="E36" s="67"/>
      <c r="F36" s="63"/>
      <c r="G36" s="20" t="s">
        <v>40</v>
      </c>
      <c r="H36" s="2"/>
      <c r="I36" s="2"/>
      <c r="J36" s="2"/>
      <c r="K36" s="2"/>
      <c r="L36" s="62"/>
      <c r="M36" s="2"/>
    </row>
    <row r="37" spans="1:13" ht="12.75">
      <c r="A37" s="14" t="s">
        <v>41</v>
      </c>
      <c r="B37" s="2"/>
      <c r="C37" s="2"/>
      <c r="D37" s="21">
        <v>0</v>
      </c>
      <c r="E37" s="67"/>
      <c r="F37" s="63"/>
      <c r="G37" s="2" t="s">
        <v>27</v>
      </c>
      <c r="H37" s="2"/>
      <c r="I37" s="2"/>
      <c r="J37" s="32">
        <v>10762450.94</v>
      </c>
      <c r="K37" s="2"/>
      <c r="L37" s="62"/>
      <c r="M37" s="2"/>
    </row>
    <row r="38" spans="1:13" ht="12.75">
      <c r="A38" s="20" t="s">
        <v>42</v>
      </c>
      <c r="B38" s="22"/>
      <c r="C38" s="22"/>
      <c r="D38" s="57">
        <v>4587019995.41</v>
      </c>
      <c r="E38" s="69" t="s">
        <v>146</v>
      </c>
      <c r="F38" s="70">
        <v>4587019995.41</v>
      </c>
      <c r="G38" s="14" t="s">
        <v>43</v>
      </c>
      <c r="H38" s="2"/>
      <c r="I38" s="2"/>
      <c r="J38" s="62">
        <v>4329116805.690001</v>
      </c>
      <c r="K38" s="2"/>
      <c r="L38" s="62"/>
      <c r="M38" s="2"/>
    </row>
    <row r="39" spans="1:13" ht="12.75">
      <c r="A39" s="5" t="s">
        <v>44</v>
      </c>
      <c r="B39" s="2"/>
      <c r="C39" s="2"/>
      <c r="D39" s="21">
        <v>-483769158.66</v>
      </c>
      <c r="E39" s="67"/>
      <c r="F39" s="63"/>
      <c r="G39" s="14" t="s">
        <v>45</v>
      </c>
      <c r="H39" s="2"/>
      <c r="I39" s="18"/>
      <c r="J39" s="71">
        <v>360</v>
      </c>
      <c r="K39" s="2"/>
      <c r="L39" s="62"/>
      <c r="M39" s="2"/>
    </row>
    <row r="40" spans="1:13" ht="12.75">
      <c r="A40" s="5" t="s">
        <v>46</v>
      </c>
      <c r="D40" s="21">
        <v>-4366208.88</v>
      </c>
      <c r="E40" s="67"/>
      <c r="F40" s="63"/>
      <c r="G40" s="72" t="s">
        <v>47</v>
      </c>
      <c r="H40" s="72"/>
      <c r="I40" s="73"/>
      <c r="J40" s="72">
        <v>30</v>
      </c>
      <c r="L40" s="62"/>
      <c r="M40" s="2"/>
    </row>
    <row r="41" spans="1:13" ht="12.75">
      <c r="A41" s="45" t="s">
        <v>48</v>
      </c>
      <c r="D41" s="74">
        <v>4098884627.87</v>
      </c>
      <c r="E41" s="75"/>
      <c r="F41" s="63"/>
      <c r="G41" s="22" t="s">
        <v>49</v>
      </c>
      <c r="H41" s="22"/>
      <c r="I41" s="22"/>
      <c r="J41" s="76">
        <v>0.029832738888045638</v>
      </c>
      <c r="L41" s="62"/>
      <c r="M41" s="2"/>
    </row>
    <row r="42" spans="2:13" ht="12.75">
      <c r="B42" s="54"/>
      <c r="D42" s="75"/>
      <c r="E42" s="69"/>
      <c r="F42" s="62"/>
      <c r="G42" s="14" t="s">
        <v>50</v>
      </c>
      <c r="H42" s="2"/>
      <c r="I42" s="2"/>
      <c r="J42" s="77">
        <v>0.01</v>
      </c>
      <c r="L42" s="62"/>
      <c r="M42" s="2"/>
    </row>
    <row r="43" spans="1:13" ht="12.75">
      <c r="A43" s="14" t="s">
        <v>51</v>
      </c>
      <c r="B43" s="2"/>
      <c r="C43" s="2"/>
      <c r="D43" s="54">
        <v>4329116805.690001</v>
      </c>
      <c r="E43" s="78"/>
      <c r="F43" s="62"/>
      <c r="L43" s="62"/>
      <c r="M43" s="2"/>
    </row>
    <row r="44" spans="1:13" ht="12.75">
      <c r="A44" s="14" t="s">
        <v>52</v>
      </c>
      <c r="B44" s="2"/>
      <c r="C44" s="2"/>
      <c r="D44" s="53">
        <v>0.4564880975820709</v>
      </c>
      <c r="E44" s="77"/>
      <c r="F44" s="62"/>
      <c r="L44" s="62"/>
      <c r="M44" s="2"/>
    </row>
    <row r="45" spans="1:13" ht="12.75">
      <c r="A45" s="14" t="s">
        <v>53</v>
      </c>
      <c r="B45" s="2"/>
      <c r="C45" s="2"/>
      <c r="D45" s="53">
        <v>0.4545288868</v>
      </c>
      <c r="E45" s="79"/>
      <c r="F45" s="62"/>
      <c r="G45" s="14" t="s">
        <v>54</v>
      </c>
      <c r="H45" s="14"/>
      <c r="I45" s="80"/>
      <c r="J45" s="81">
        <v>0.01983273888804564</v>
      </c>
      <c r="K45" s="2"/>
      <c r="L45" s="82"/>
      <c r="M45" s="2"/>
    </row>
    <row r="46" spans="1:13" ht="12.75">
      <c r="A46" s="14" t="s">
        <v>55</v>
      </c>
      <c r="B46" s="2"/>
      <c r="C46" s="2"/>
      <c r="D46" s="53">
        <v>0.377456714</v>
      </c>
      <c r="E46" s="79"/>
      <c r="F46" s="62"/>
      <c r="G46" s="30" t="s">
        <v>56</v>
      </c>
      <c r="H46" s="60"/>
      <c r="I46" s="60"/>
      <c r="J46" s="73">
        <v>0.005329338461538461</v>
      </c>
      <c r="K46" s="83"/>
      <c r="L46" s="77"/>
      <c r="M46" s="2"/>
    </row>
    <row r="47" spans="1:13" ht="12.75">
      <c r="A47" s="14" t="s">
        <v>57</v>
      </c>
      <c r="B47" s="2"/>
      <c r="C47" s="2"/>
      <c r="D47" s="53">
        <v>0.4294912327940236</v>
      </c>
      <c r="E47" s="21"/>
      <c r="F47" s="62"/>
      <c r="G47" s="59" t="s">
        <v>58</v>
      </c>
      <c r="H47" s="84"/>
      <c r="I47" s="84"/>
      <c r="J47" s="85">
        <v>0.014503400426507178</v>
      </c>
      <c r="L47" s="62"/>
      <c r="M47" s="2"/>
    </row>
    <row r="48" spans="1:13" ht="12.75">
      <c r="A48" s="2"/>
      <c r="B48" s="2"/>
      <c r="C48" s="2"/>
      <c r="D48" s="2"/>
      <c r="E48" s="77"/>
      <c r="F48" s="62"/>
      <c r="G48" s="26"/>
      <c r="H48" s="26"/>
      <c r="I48" s="26"/>
      <c r="L48" s="62"/>
      <c r="M48" s="2"/>
    </row>
    <row r="49" spans="1:13" ht="12.75">
      <c r="A49" s="14" t="s">
        <v>59</v>
      </c>
      <c r="B49" s="2"/>
      <c r="C49" s="2"/>
      <c r="D49" s="32">
        <v>365965003.51</v>
      </c>
      <c r="E49" s="18"/>
      <c r="F49" s="62"/>
      <c r="L49" s="2"/>
      <c r="M49" s="2"/>
    </row>
    <row r="50" spans="1:13" ht="12.75">
      <c r="A50" s="14" t="s">
        <v>60</v>
      </c>
      <c r="B50" s="2"/>
      <c r="C50" s="2"/>
      <c r="D50" s="86">
        <v>0.08928404596256592</v>
      </c>
      <c r="E50" s="77"/>
      <c r="F50" s="62"/>
      <c r="G50" s="2"/>
      <c r="H50" s="2"/>
      <c r="I50" s="2"/>
      <c r="J50" s="2"/>
      <c r="K50" s="2"/>
      <c r="L50" s="2"/>
      <c r="M50" s="2"/>
    </row>
    <row r="51" spans="5:13" ht="12.75">
      <c r="E51" s="31"/>
      <c r="F51" s="62"/>
      <c r="L51" s="2"/>
      <c r="M51" s="2"/>
    </row>
    <row r="52" spans="1:13" ht="12.75">
      <c r="A52" s="14" t="s">
        <v>61</v>
      </c>
      <c r="B52" s="2"/>
      <c r="C52" s="2"/>
      <c r="D52" s="62">
        <v>0</v>
      </c>
      <c r="E52" s="31"/>
      <c r="F52" s="62"/>
      <c r="L52" s="2"/>
      <c r="M52" s="2"/>
    </row>
    <row r="53" spans="1:13" ht="12.75">
      <c r="A53" s="2"/>
      <c r="B53" s="2"/>
      <c r="C53" s="2"/>
      <c r="D53" s="2"/>
      <c r="E53" s="87"/>
      <c r="F53" s="62"/>
      <c r="L53" s="2"/>
      <c r="M53" s="2"/>
    </row>
    <row r="54" spans="1:13" ht="12.75">
      <c r="A54" s="14" t="s">
        <v>62</v>
      </c>
      <c r="B54" s="2"/>
      <c r="C54" s="2"/>
      <c r="D54" s="32">
        <v>0</v>
      </c>
      <c r="E54" s="2"/>
      <c r="F54" s="62"/>
      <c r="L54" s="2"/>
      <c r="M54" s="2"/>
    </row>
    <row r="55" spans="1:13" ht="12.75">
      <c r="A55" s="14" t="s">
        <v>63</v>
      </c>
      <c r="B55" s="60"/>
      <c r="C55" s="60"/>
      <c r="D55" s="88">
        <v>0</v>
      </c>
      <c r="E55" s="21"/>
      <c r="F55" s="62"/>
      <c r="L55" s="2"/>
      <c r="M55" s="2"/>
    </row>
    <row r="56" spans="1:13" ht="12.75">
      <c r="A56" s="14" t="s">
        <v>64</v>
      </c>
      <c r="B56" s="60"/>
      <c r="C56" s="60"/>
      <c r="D56" s="77">
        <v>0</v>
      </c>
      <c r="E56" s="21"/>
      <c r="F56" s="62"/>
      <c r="L56" s="2"/>
      <c r="M56" s="2"/>
    </row>
    <row r="57" spans="1:13" ht="12.75">
      <c r="A57" s="89"/>
      <c r="B57" s="60"/>
      <c r="C57" s="60"/>
      <c r="D57" s="60"/>
      <c r="E57" s="21"/>
      <c r="F57" s="62"/>
      <c r="L57" s="2"/>
      <c r="M57" s="2"/>
    </row>
    <row r="58" spans="1:6" ht="12.75">
      <c r="A58" s="20" t="s">
        <v>65</v>
      </c>
      <c r="B58" s="2"/>
      <c r="C58" s="2"/>
      <c r="D58" s="2"/>
      <c r="F58" s="62"/>
    </row>
    <row r="59" spans="1:6" ht="12.75">
      <c r="A59" s="14" t="s">
        <v>28</v>
      </c>
      <c r="B59" s="2"/>
      <c r="C59" s="2"/>
      <c r="D59" s="21">
        <v>1976190294.84</v>
      </c>
      <c r="F59" s="62"/>
    </row>
    <row r="60" spans="1:6" ht="12.75">
      <c r="A60" s="14" t="s">
        <v>27</v>
      </c>
      <c r="B60" s="2"/>
      <c r="C60" s="2"/>
      <c r="D60" s="21">
        <v>10762450.94</v>
      </c>
      <c r="F60" s="62"/>
    </row>
    <row r="61" spans="1:6" ht="12.75">
      <c r="A61" s="20" t="s">
        <v>66</v>
      </c>
      <c r="C61" s="22"/>
      <c r="D61" s="57">
        <v>1986952745.78</v>
      </c>
      <c r="F61" s="62"/>
    </row>
  </sheetData>
  <sheetProtection/>
  <conditionalFormatting sqref="E38">
    <cfRule type="containsText" priority="3" dxfId="20" operator="containsText" stopIfTrue="1" text="Recon Error">
      <formula>NOT(ISERROR(SEARCH("Recon Error",E38)))</formula>
    </cfRule>
    <cfRule type="cellIs" priority="4" dxfId="20" operator="equal" stopIfTrue="1">
      <formula>"Recon Error: Activity &lt;&gt; Balance"</formula>
    </cfRule>
  </conditionalFormatting>
  <conditionalFormatting sqref="E41">
    <cfRule type="containsText" priority="1" dxfId="20" operator="containsText" stopIfTrue="1" text="Recon Error">
      <formula>NOT(ISERROR(SEARCH("Recon Error",E41)))</formula>
    </cfRule>
    <cfRule type="cellIs" priority="2" dxfId="20" operator="equal" stopIfTrue="1">
      <formula>"Recon Error: Activity &lt;&gt; Balance"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10" customWidth="1"/>
    <col min="2" max="2" width="8.8515625" style="110" customWidth="1"/>
    <col min="3" max="3" width="12.7109375" style="110" customWidth="1"/>
    <col min="4" max="4" width="23.57421875" style="110" customWidth="1"/>
    <col min="5" max="5" width="20.00390625" style="110" bestFit="1" customWidth="1"/>
    <col min="6" max="6" width="18.421875" style="110" customWidth="1"/>
    <col min="7" max="7" width="14.7109375" style="110" customWidth="1"/>
    <col min="8" max="8" width="17.8515625" style="110" customWidth="1"/>
    <col min="9" max="9" width="17.8515625" style="110" bestFit="1" customWidth="1"/>
    <col min="10" max="10" width="14.28125" style="110" customWidth="1"/>
    <col min="11" max="11" width="11.00390625" style="110" customWidth="1"/>
    <col min="12" max="12" width="7.8515625" style="110" customWidth="1"/>
    <col min="13" max="14" width="8.8515625" style="110" customWidth="1"/>
    <col min="15" max="16384" width="9.140625" style="110" customWidth="1"/>
  </cols>
  <sheetData>
    <row r="1" spans="2:16" s="92" customFormat="1" ht="12.75">
      <c r="B1" s="90" t="s">
        <v>148</v>
      </c>
      <c r="C1" s="91"/>
      <c r="D1" s="91"/>
      <c r="E1" s="91"/>
      <c r="F1" s="91"/>
      <c r="G1" s="91"/>
      <c r="H1" s="91"/>
      <c r="I1" s="91"/>
      <c r="J1" s="91"/>
      <c r="K1" s="91"/>
      <c r="P1" s="91"/>
    </row>
    <row r="2" spans="2:16" s="92" customFormat="1" ht="12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P2" s="91"/>
    </row>
    <row r="3" spans="2:11" s="92" customFormat="1" ht="12" customHeight="1">
      <c r="B3" s="93" t="s">
        <v>67</v>
      </c>
      <c r="C3" s="94" t="s">
        <v>2</v>
      </c>
      <c r="D3" s="94" t="s">
        <v>3</v>
      </c>
      <c r="E3" s="95" t="s">
        <v>4</v>
      </c>
      <c r="F3" s="91"/>
      <c r="G3" s="91"/>
      <c r="H3" s="96" t="s">
        <v>68</v>
      </c>
      <c r="I3" s="97">
        <v>0.3841</v>
      </c>
      <c r="J3" s="98"/>
      <c r="K3" s="91"/>
    </row>
    <row r="4" spans="2:11" s="92" customFormat="1" ht="12.75">
      <c r="B4" s="99" t="s">
        <v>5</v>
      </c>
      <c r="C4" s="100">
        <v>41365</v>
      </c>
      <c r="D4" s="100">
        <v>41379</v>
      </c>
      <c r="E4" s="101">
        <v>41409</v>
      </c>
      <c r="F4" s="91"/>
      <c r="G4" s="91"/>
      <c r="H4" s="96" t="s">
        <v>69</v>
      </c>
      <c r="I4" s="97">
        <v>0.7093</v>
      </c>
      <c r="J4" s="91"/>
      <c r="K4" s="91"/>
    </row>
    <row r="5" spans="2:11" s="92" customFormat="1" ht="12" customHeight="1">
      <c r="B5" s="102" t="s">
        <v>6</v>
      </c>
      <c r="C5" s="103">
        <v>41394</v>
      </c>
      <c r="D5" s="103">
        <v>41409</v>
      </c>
      <c r="E5" s="104"/>
      <c r="F5" s="91"/>
      <c r="G5" s="91"/>
      <c r="H5" s="91"/>
      <c r="I5" s="91"/>
      <c r="J5" s="91"/>
      <c r="K5" s="105"/>
    </row>
    <row r="6" spans="2:11" s="92" customFormat="1" ht="12" customHeight="1">
      <c r="B6" s="106" t="s">
        <v>7</v>
      </c>
      <c r="C6" s="247">
        <v>30</v>
      </c>
      <c r="D6" s="107"/>
      <c r="E6" s="108"/>
      <c r="F6" s="91"/>
      <c r="G6" s="91"/>
      <c r="H6" s="91"/>
      <c r="I6" s="91"/>
      <c r="J6" s="91"/>
      <c r="K6" s="105"/>
    </row>
    <row r="7" spans="2:11" s="92" customFormat="1" ht="12.7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9" ht="12.75">
      <c r="B8" s="109" t="s">
        <v>70</v>
      </c>
      <c r="G8" s="111" t="s">
        <v>71</v>
      </c>
      <c r="H8" s="111" t="s">
        <v>72</v>
      </c>
      <c r="I8" s="111" t="s">
        <v>73</v>
      </c>
    </row>
    <row r="9" spans="2:9" ht="12.75">
      <c r="B9" s="110" t="s">
        <v>149</v>
      </c>
      <c r="G9" s="112" t="s">
        <v>74</v>
      </c>
      <c r="H9" s="112" t="s">
        <v>67</v>
      </c>
      <c r="I9" s="112" t="s">
        <v>67</v>
      </c>
    </row>
    <row r="10" spans="6:9" ht="12.75">
      <c r="F10" s="113"/>
      <c r="G10" s="114">
        <v>42415</v>
      </c>
      <c r="H10" s="114">
        <v>42217</v>
      </c>
      <c r="I10" s="115" t="s">
        <v>115</v>
      </c>
    </row>
    <row r="11" spans="3:9" ht="12.75">
      <c r="C11" s="110" t="s">
        <v>75</v>
      </c>
      <c r="E11" s="116">
        <v>1000000000</v>
      </c>
      <c r="I11" s="115"/>
    </row>
    <row r="12" ht="12.75">
      <c r="F12" s="114"/>
    </row>
    <row r="13" ht="12.75">
      <c r="E13" s="117"/>
    </row>
    <row r="14" spans="2:5" ht="12.75">
      <c r="B14" s="110" t="s">
        <v>76</v>
      </c>
      <c r="E14" s="118">
        <v>1000000000</v>
      </c>
    </row>
    <row r="15" spans="2:6" ht="12.75">
      <c r="B15" s="110" t="s">
        <v>77</v>
      </c>
      <c r="D15" s="119"/>
      <c r="E15" s="116">
        <v>242200000</v>
      </c>
      <c r="F15" s="120"/>
    </row>
    <row r="16" spans="2:6" ht="12.75">
      <c r="B16" s="110" t="s">
        <v>78</v>
      </c>
      <c r="D16" s="119"/>
      <c r="E16" s="116">
        <v>0</v>
      </c>
      <c r="F16" s="120"/>
    </row>
    <row r="17" spans="2:6" ht="12.75">
      <c r="B17" s="110" t="s">
        <v>79</v>
      </c>
      <c r="D17" s="119"/>
      <c r="E17" s="116">
        <v>0</v>
      </c>
      <c r="F17" s="120"/>
    </row>
    <row r="18" spans="2:7" ht="12.75">
      <c r="B18" s="110" t="s">
        <v>61</v>
      </c>
      <c r="D18" s="119"/>
      <c r="E18" s="116">
        <v>0</v>
      </c>
      <c r="G18" s="110" t="s">
        <v>80</v>
      </c>
    </row>
    <row r="19" spans="2:5" ht="12.75">
      <c r="B19" s="113" t="s">
        <v>81</v>
      </c>
      <c r="C19" s="113"/>
      <c r="D19" s="121"/>
      <c r="E19" s="122">
        <v>1242200000</v>
      </c>
    </row>
    <row r="20" spans="2:5" ht="12.75">
      <c r="B20" s="113"/>
      <c r="C20" s="113"/>
      <c r="D20" s="121"/>
      <c r="E20" s="123"/>
    </row>
    <row r="21" spans="2:10" ht="12.75">
      <c r="B21" s="110" t="s">
        <v>14</v>
      </c>
      <c r="D21" s="124"/>
      <c r="E21" s="116">
        <v>1242200000</v>
      </c>
      <c r="F21" s="125"/>
      <c r="H21" s="248" t="s">
        <v>82</v>
      </c>
      <c r="I21" s="248"/>
      <c r="J21" s="248"/>
    </row>
    <row r="22" spans="2:9" ht="12.75">
      <c r="B22" s="110" t="s">
        <v>16</v>
      </c>
      <c r="E22" s="116">
        <v>332181585.564867</v>
      </c>
      <c r="F22" s="126"/>
      <c r="H22" s="127" t="s">
        <v>83</v>
      </c>
      <c r="I22" s="118">
        <v>0</v>
      </c>
    </row>
    <row r="23" spans="5:9" ht="12.75">
      <c r="E23" s="128"/>
      <c r="F23" s="129"/>
      <c r="H23" s="127" t="s">
        <v>150</v>
      </c>
      <c r="I23" s="118">
        <v>0</v>
      </c>
    </row>
    <row r="24" spans="2:9" ht="12.75">
      <c r="B24" s="113" t="s">
        <v>84</v>
      </c>
      <c r="C24" s="113"/>
      <c r="D24" s="113"/>
      <c r="E24" s="130">
        <v>1574381585.564867</v>
      </c>
      <c r="F24" s="129"/>
      <c r="H24" s="127" t="s">
        <v>85</v>
      </c>
      <c r="I24" s="131">
        <v>0</v>
      </c>
    </row>
    <row r="25" spans="5:9" ht="12.75">
      <c r="E25" s="125"/>
      <c r="F25" s="132"/>
      <c r="H25" s="127" t="s">
        <v>86</v>
      </c>
      <c r="I25" s="118">
        <v>0</v>
      </c>
    </row>
    <row r="26" spans="2:6" ht="12.75">
      <c r="B26" s="110" t="s">
        <v>87</v>
      </c>
      <c r="E26" s="125">
        <v>1.574381585564867</v>
      </c>
      <c r="F26" s="133"/>
    </row>
    <row r="27" ht="12.75">
      <c r="F27" s="132"/>
    </row>
    <row r="28" ht="12.75">
      <c r="F28" s="132"/>
    </row>
    <row r="29" spans="2:6" ht="12.75">
      <c r="B29" s="113" t="s">
        <v>88</v>
      </c>
      <c r="F29" s="132"/>
    </row>
    <row r="30" spans="2:7" ht="12.75">
      <c r="B30" s="110" t="s">
        <v>89</v>
      </c>
      <c r="F30" s="134"/>
      <c r="G30" s="111"/>
    </row>
    <row r="31" spans="6:10" ht="12.75">
      <c r="F31" s="135"/>
      <c r="G31" s="111"/>
      <c r="H31" s="249" t="s">
        <v>90</v>
      </c>
      <c r="I31" s="249"/>
      <c r="J31" s="249"/>
    </row>
    <row r="32" spans="5:9" ht="12.75">
      <c r="E32" s="136" t="s">
        <v>91</v>
      </c>
      <c r="F32" s="135"/>
      <c r="G32" s="137"/>
      <c r="H32" s="127" t="s">
        <v>7</v>
      </c>
      <c r="I32" s="138">
        <v>30</v>
      </c>
    </row>
    <row r="33" spans="5:9" ht="12.75">
      <c r="E33" s="139" t="s">
        <v>92</v>
      </c>
      <c r="F33" s="140"/>
      <c r="G33" s="141"/>
      <c r="H33" s="127" t="s">
        <v>93</v>
      </c>
      <c r="I33" s="142">
        <v>0.001987</v>
      </c>
    </row>
    <row r="34" spans="2:9" ht="12.75">
      <c r="B34" s="110" t="s">
        <v>94</v>
      </c>
      <c r="E34" s="143">
        <v>5056952166.31</v>
      </c>
      <c r="F34" s="144"/>
      <c r="G34" s="132"/>
      <c r="H34" s="127" t="s">
        <v>95</v>
      </c>
      <c r="I34" s="145">
        <v>0.003</v>
      </c>
    </row>
    <row r="35" spans="2:9" ht="12.75">
      <c r="B35" s="110" t="s">
        <v>28</v>
      </c>
      <c r="E35" s="120">
        <v>-1976190294.84</v>
      </c>
      <c r="F35" s="144"/>
      <c r="G35" s="132"/>
      <c r="H35" s="127"/>
      <c r="I35" s="146">
        <v>0.004987</v>
      </c>
    </row>
    <row r="36" spans="2:8" ht="12.75">
      <c r="B36" s="110" t="s">
        <v>36</v>
      </c>
      <c r="E36" s="120">
        <v>1508828161.54</v>
      </c>
      <c r="F36" s="144"/>
      <c r="G36" s="132"/>
      <c r="H36" s="127"/>
    </row>
    <row r="37" spans="2:10" ht="12.75">
      <c r="B37" s="147" t="s">
        <v>38</v>
      </c>
      <c r="E37" s="120">
        <v>0</v>
      </c>
      <c r="F37" s="144"/>
      <c r="G37" s="132"/>
      <c r="H37" s="127"/>
      <c r="I37" s="148" t="s">
        <v>96</v>
      </c>
      <c r="J37" s="148" t="s">
        <v>97</v>
      </c>
    </row>
    <row r="38" spans="2:10" ht="12.75">
      <c r="B38" s="147" t="s">
        <v>39</v>
      </c>
      <c r="E38" s="120">
        <v>-2570037.6</v>
      </c>
      <c r="F38" s="144"/>
      <c r="G38" s="132"/>
      <c r="H38" s="127" t="s">
        <v>98</v>
      </c>
      <c r="I38" s="118">
        <v>415583.33</v>
      </c>
      <c r="J38" s="149">
        <v>0.41558333000000003</v>
      </c>
    </row>
    <row r="39" spans="2:12" s="113" customFormat="1" ht="12.75">
      <c r="B39" s="147" t="s">
        <v>41</v>
      </c>
      <c r="C39" s="110"/>
      <c r="D39" s="110"/>
      <c r="E39" s="120">
        <v>0</v>
      </c>
      <c r="F39" s="144"/>
      <c r="G39" s="132"/>
      <c r="H39" s="127" t="s">
        <v>99</v>
      </c>
      <c r="I39" s="150">
        <v>0</v>
      </c>
      <c r="J39" s="143">
        <v>0</v>
      </c>
      <c r="K39" s="151"/>
      <c r="L39" s="110"/>
    </row>
    <row r="40" spans="2:11" ht="12.75">
      <c r="B40" s="110" t="s">
        <v>100</v>
      </c>
      <c r="E40" s="120">
        <v>0</v>
      </c>
      <c r="F40" s="144"/>
      <c r="G40" s="132"/>
      <c r="H40" s="127"/>
      <c r="I40" s="152"/>
      <c r="J40" s="153"/>
      <c r="K40" s="154"/>
    </row>
    <row r="41" spans="2:11" ht="12.75">
      <c r="B41" s="110" t="s">
        <v>101</v>
      </c>
      <c r="E41" s="120">
        <v>0</v>
      </c>
      <c r="F41" s="144"/>
      <c r="G41" s="132"/>
      <c r="H41" s="127"/>
      <c r="I41" s="155"/>
      <c r="J41" s="150">
        <v>0.41558333000000003</v>
      </c>
      <c r="K41" s="154"/>
    </row>
    <row r="42" spans="2:12" ht="12.75">
      <c r="B42" s="92" t="s">
        <v>44</v>
      </c>
      <c r="C42" s="113"/>
      <c r="D42" s="113"/>
      <c r="E42" s="120">
        <v>-483769158.66</v>
      </c>
      <c r="F42" s="144"/>
      <c r="G42" s="156"/>
      <c r="K42" s="113"/>
      <c r="L42" s="113"/>
    </row>
    <row r="43" spans="2:10" ht="12.75">
      <c r="B43" s="92" t="s">
        <v>102</v>
      </c>
      <c r="E43" s="120">
        <v>-4366208.88</v>
      </c>
      <c r="F43" s="144"/>
      <c r="G43" s="132"/>
      <c r="H43" s="127" t="s">
        <v>103</v>
      </c>
      <c r="I43" s="118">
        <v>415583.33</v>
      </c>
      <c r="J43" s="157">
        <v>0.00498699996</v>
      </c>
    </row>
    <row r="44" spans="2:9" ht="12.75">
      <c r="B44" s="113" t="s">
        <v>86</v>
      </c>
      <c r="C44" s="113"/>
      <c r="D44" s="113"/>
      <c r="E44" s="158">
        <v>4098884627.87</v>
      </c>
      <c r="F44" s="159" t="s">
        <v>80</v>
      </c>
      <c r="G44" s="132"/>
      <c r="H44" s="160" t="s">
        <v>50</v>
      </c>
      <c r="I44" s="152">
        <v>1035166.67</v>
      </c>
    </row>
    <row r="45" spans="5:9" ht="12.75">
      <c r="E45" s="161"/>
      <c r="F45" s="161"/>
      <c r="G45" s="161"/>
      <c r="H45" s="110" t="s">
        <v>104</v>
      </c>
      <c r="I45" s="162">
        <v>1481395.058114102</v>
      </c>
    </row>
    <row r="46" spans="2:7" ht="12.75">
      <c r="B46" s="163" t="s">
        <v>105</v>
      </c>
      <c r="E46" s="124">
        <v>0.3841</v>
      </c>
      <c r="F46" s="164"/>
      <c r="G46" s="161"/>
    </row>
    <row r="47" spans="5:12" ht="12.75">
      <c r="E47" s="165"/>
      <c r="G47" s="165"/>
      <c r="K47" s="166"/>
      <c r="L47" s="166"/>
    </row>
    <row r="48" spans="2:12" ht="12.75">
      <c r="B48" s="110" t="s">
        <v>106</v>
      </c>
      <c r="E48" s="167">
        <v>4329116805.690001</v>
      </c>
      <c r="G48" s="120"/>
      <c r="K48" s="166"/>
      <c r="L48" s="166"/>
    </row>
    <row r="49" spans="2:13" ht="12.75">
      <c r="B49" s="105" t="s">
        <v>52</v>
      </c>
      <c r="E49" s="125">
        <v>0.4564880975820709</v>
      </c>
      <c r="H49" s="249" t="s">
        <v>107</v>
      </c>
      <c r="I49" s="249"/>
      <c r="J49" s="249"/>
      <c r="L49" s="166"/>
      <c r="M49" s="168"/>
    </row>
    <row r="50" spans="2:13" ht="12.75">
      <c r="B50" s="169"/>
      <c r="E50" s="125"/>
      <c r="M50" s="170"/>
    </row>
    <row r="51" spans="2:9" ht="12.75">
      <c r="B51" s="113" t="s">
        <v>108</v>
      </c>
      <c r="H51" s="127" t="s">
        <v>109</v>
      </c>
      <c r="I51" s="171">
        <v>5000000</v>
      </c>
    </row>
    <row r="52" spans="2:9" ht="12.75">
      <c r="B52" s="110" t="s">
        <v>110</v>
      </c>
      <c r="F52" s="111"/>
      <c r="H52" s="127" t="s">
        <v>111</v>
      </c>
      <c r="I52" s="172">
        <v>5000000</v>
      </c>
    </row>
    <row r="53" spans="8:14" ht="12.75">
      <c r="H53" s="127" t="s">
        <v>112</v>
      </c>
      <c r="I53" s="171">
        <v>0</v>
      </c>
      <c r="N53" s="173"/>
    </row>
    <row r="54" spans="5:9" ht="12.75">
      <c r="E54" s="136" t="s">
        <v>91</v>
      </c>
      <c r="F54" s="137"/>
      <c r="H54" s="137"/>
      <c r="I54" s="140"/>
    </row>
    <row r="55" spans="5:13" ht="12.75">
      <c r="E55" s="139" t="s">
        <v>92</v>
      </c>
      <c r="F55" s="135"/>
      <c r="H55" s="140"/>
      <c r="I55" s="143"/>
      <c r="M55" s="174"/>
    </row>
    <row r="56" spans="2:13" ht="12.75">
      <c r="B56" s="110" t="s">
        <v>27</v>
      </c>
      <c r="E56" s="143">
        <v>10762450.94</v>
      </c>
      <c r="F56" s="175"/>
      <c r="H56" s="175"/>
      <c r="I56" s="165"/>
      <c r="M56" s="174"/>
    </row>
    <row r="57" spans="2:9" ht="12.75">
      <c r="B57" s="110" t="s">
        <v>113</v>
      </c>
      <c r="E57" s="176">
        <v>0</v>
      </c>
      <c r="F57" s="176"/>
      <c r="H57" s="163"/>
      <c r="I57" s="165"/>
    </row>
    <row r="58" spans="2:9" ht="12.75">
      <c r="B58" s="110" t="s">
        <v>35</v>
      </c>
      <c r="E58" s="165">
        <v>0</v>
      </c>
      <c r="F58" s="163"/>
      <c r="H58" s="163"/>
      <c r="I58" s="165"/>
    </row>
    <row r="59" spans="2:8" ht="12.75">
      <c r="B59" s="110" t="s">
        <v>114</v>
      </c>
      <c r="E59" s="177">
        <v>10762450.94</v>
      </c>
      <c r="F59" s="178"/>
      <c r="H59" s="178"/>
    </row>
    <row r="60" ht="12.75">
      <c r="F60" s="132"/>
    </row>
    <row r="64" spans="5:6" ht="12.75">
      <c r="E64" s="179"/>
      <c r="F64" s="179"/>
    </row>
    <row r="65" spans="5:6" ht="12.75">
      <c r="E65" s="179"/>
      <c r="F65" s="179"/>
    </row>
    <row r="66" spans="5:6" ht="12.75">
      <c r="E66" s="179"/>
      <c r="F66" s="179"/>
    </row>
    <row r="67" spans="5:6" ht="12.75">
      <c r="E67" s="179"/>
      <c r="F67" s="179"/>
    </row>
  </sheetData>
  <sheetProtection/>
  <mergeCells count="3">
    <mergeCell ref="H21:J21"/>
    <mergeCell ref="H31:J31"/>
    <mergeCell ref="H49:J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D17" sqref="D17"/>
    </sheetView>
  </sheetViews>
  <sheetFormatPr defaultColWidth="19.8515625" defaultRowHeight="15"/>
  <cols>
    <col min="1" max="16384" width="19.8515625" style="92" customWidth="1"/>
  </cols>
  <sheetData>
    <row r="1" spans="1:11" ht="12.75">
      <c r="A1" s="90" t="s">
        <v>0</v>
      </c>
      <c r="B1" s="91"/>
      <c r="C1" s="91"/>
      <c r="D1" s="91"/>
      <c r="I1" s="91"/>
      <c r="J1" s="91"/>
      <c r="K1" s="91"/>
    </row>
    <row r="2" spans="1:13" ht="12" customHeight="1">
      <c r="A2" s="91"/>
      <c r="B2" s="91"/>
      <c r="C2" s="91"/>
      <c r="D2" s="91"/>
      <c r="G2" s="183"/>
      <c r="H2" s="183"/>
      <c r="I2" s="184"/>
      <c r="J2" s="184"/>
      <c r="K2" s="184"/>
      <c r="L2" s="183"/>
      <c r="M2" s="183"/>
    </row>
    <row r="3" spans="1:13" ht="12" customHeight="1">
      <c r="A3" s="93" t="s">
        <v>67</v>
      </c>
      <c r="B3" s="94" t="s">
        <v>2</v>
      </c>
      <c r="C3" s="94" t="s">
        <v>3</v>
      </c>
      <c r="D3" s="95" t="s">
        <v>4</v>
      </c>
      <c r="G3" s="183"/>
      <c r="H3" s="183"/>
      <c r="I3" s="186"/>
      <c r="J3" s="186"/>
      <c r="K3" s="186"/>
      <c r="L3" s="183"/>
      <c r="M3" s="183"/>
    </row>
    <row r="4" spans="1:13" ht="12" customHeight="1">
      <c r="A4" s="187" t="s">
        <v>5</v>
      </c>
      <c r="B4" s="181">
        <v>41365</v>
      </c>
      <c r="C4" s="181">
        <v>41379</v>
      </c>
      <c r="D4" s="182">
        <v>41409</v>
      </c>
      <c r="G4" s="183"/>
      <c r="H4" s="183"/>
      <c r="I4" s="180"/>
      <c r="J4" s="180"/>
      <c r="K4" s="180"/>
      <c r="L4" s="183"/>
      <c r="M4" s="183"/>
    </row>
    <row r="5" spans="1:13" ht="12" customHeight="1">
      <c r="A5" s="188" t="s">
        <v>6</v>
      </c>
      <c r="B5" s="180">
        <v>41394</v>
      </c>
      <c r="C5" s="180">
        <v>41409</v>
      </c>
      <c r="D5" s="104"/>
      <c r="G5" s="183"/>
      <c r="H5" s="183"/>
      <c r="I5" s="180"/>
      <c r="J5" s="180"/>
      <c r="K5" s="180"/>
      <c r="L5" s="183"/>
      <c r="M5" s="183"/>
    </row>
    <row r="6" spans="1:13" ht="12" customHeight="1">
      <c r="A6" s="106" t="s">
        <v>7</v>
      </c>
      <c r="B6" s="107"/>
      <c r="C6" s="107"/>
      <c r="D6" s="108"/>
      <c r="G6" s="183"/>
      <c r="H6" s="183"/>
      <c r="I6" s="183"/>
      <c r="J6" s="184"/>
      <c r="K6" s="184"/>
      <c r="L6" s="183"/>
      <c r="M6" s="183"/>
    </row>
    <row r="7" spans="7:13" ht="12.75">
      <c r="G7" s="183"/>
      <c r="H7" s="183"/>
      <c r="I7" s="183"/>
      <c r="J7" s="183"/>
      <c r="K7" s="183"/>
      <c r="L7" s="183"/>
      <c r="M7" s="183"/>
    </row>
    <row r="8" spans="1:13" ht="12.75">
      <c r="A8" s="189" t="s">
        <v>116</v>
      </c>
      <c r="B8" s="190"/>
      <c r="C8" s="190"/>
      <c r="D8" s="190"/>
      <c r="E8" s="190"/>
      <c r="F8" s="190"/>
      <c r="G8" s="191"/>
      <c r="H8" s="183"/>
      <c r="I8" s="183"/>
      <c r="J8" s="183"/>
      <c r="K8" s="183"/>
      <c r="L8" s="183"/>
      <c r="M8" s="183"/>
    </row>
    <row r="9" spans="1:13" ht="12.75">
      <c r="A9" s="192"/>
      <c r="B9" s="183"/>
      <c r="C9" s="183"/>
      <c r="D9" s="183"/>
      <c r="E9" s="183"/>
      <c r="F9" s="183"/>
      <c r="G9" s="193"/>
      <c r="H9" s="183"/>
      <c r="I9" s="183"/>
      <c r="J9" s="183"/>
      <c r="K9" s="183"/>
      <c r="L9" s="183"/>
      <c r="M9" s="183"/>
    </row>
    <row r="10" spans="1:13" ht="25.5">
      <c r="A10" s="194"/>
      <c r="B10" s="195" t="s">
        <v>117</v>
      </c>
      <c r="C10" s="196" t="s">
        <v>118</v>
      </c>
      <c r="D10" s="196" t="s">
        <v>119</v>
      </c>
      <c r="E10" s="196" t="s">
        <v>120</v>
      </c>
      <c r="F10" s="197"/>
      <c r="G10" s="183"/>
      <c r="H10" s="197"/>
      <c r="I10" s="183"/>
      <c r="J10" s="183"/>
      <c r="K10" s="183"/>
      <c r="L10" s="183"/>
      <c r="M10" s="183"/>
    </row>
    <row r="11" spans="1:13" ht="12.75">
      <c r="A11" s="194"/>
      <c r="B11" s="198" t="s">
        <v>121</v>
      </c>
      <c r="C11" s="199">
        <v>269652430.4</v>
      </c>
      <c r="D11" s="200">
        <v>0.1</v>
      </c>
      <c r="E11" s="201">
        <v>0</v>
      </c>
      <c r="F11" s="201"/>
      <c r="G11" s="183"/>
      <c r="H11" s="202"/>
      <c r="I11" s="183"/>
      <c r="J11" s="183"/>
      <c r="K11" s="183"/>
      <c r="L11" s="183"/>
      <c r="M11" s="183"/>
    </row>
    <row r="12" spans="1:13" ht="12.75">
      <c r="A12" s="194"/>
      <c r="B12" s="198"/>
      <c r="C12" s="199"/>
      <c r="D12" s="200"/>
      <c r="E12" s="201"/>
      <c r="F12" s="201"/>
      <c r="G12" s="183"/>
      <c r="H12" s="202"/>
      <c r="I12" s="183"/>
      <c r="J12" s="183"/>
      <c r="K12" s="183"/>
      <c r="L12" s="183"/>
      <c r="M12" s="183"/>
    </row>
    <row r="13" spans="1:15" ht="12.75">
      <c r="A13" s="194"/>
      <c r="B13" s="198" t="s">
        <v>122</v>
      </c>
      <c r="C13" s="199">
        <v>148646858.5</v>
      </c>
      <c r="D13" s="203">
        <v>0.04</v>
      </c>
      <c r="E13" s="201">
        <v>0</v>
      </c>
      <c r="F13" s="201"/>
      <c r="G13" s="183"/>
      <c r="H13" s="202"/>
      <c r="I13" s="183"/>
      <c r="M13" s="204"/>
      <c r="N13" s="205"/>
      <c r="O13" s="206"/>
    </row>
    <row r="14" spans="1:13" ht="12.75">
      <c r="A14" s="194"/>
      <c r="B14" s="198" t="s">
        <v>123</v>
      </c>
      <c r="C14" s="199">
        <v>93813149.29</v>
      </c>
      <c r="D14" s="203">
        <v>0.035</v>
      </c>
      <c r="E14" s="201">
        <v>0</v>
      </c>
      <c r="F14" s="201"/>
      <c r="G14" s="183"/>
      <c r="H14" s="202"/>
      <c r="I14" s="183"/>
      <c r="J14" s="183"/>
      <c r="K14" s="183"/>
      <c r="L14" s="183"/>
      <c r="M14" s="183"/>
    </row>
    <row r="15" spans="1:13" ht="12.75">
      <c r="A15" s="194"/>
      <c r="B15" s="198" t="s">
        <v>124</v>
      </c>
      <c r="C15" s="207">
        <v>91072146.63</v>
      </c>
      <c r="D15" s="203">
        <v>0.0325</v>
      </c>
      <c r="E15" s="201">
        <v>0</v>
      </c>
      <c r="F15" s="201"/>
      <c r="G15" s="183"/>
      <c r="H15" s="202"/>
      <c r="I15" s="183"/>
      <c r="J15" s="183"/>
      <c r="K15" s="183"/>
      <c r="L15" s="183"/>
      <c r="M15" s="183"/>
    </row>
    <row r="16" spans="1:13" ht="12.75">
      <c r="A16" s="194"/>
      <c r="B16" s="198"/>
      <c r="C16" s="207"/>
      <c r="D16" s="200"/>
      <c r="E16" s="201"/>
      <c r="F16" s="201"/>
      <c r="G16" s="183"/>
      <c r="H16" s="202"/>
      <c r="I16" s="183"/>
      <c r="J16" s="183"/>
      <c r="K16" s="183"/>
      <c r="L16" s="183"/>
      <c r="M16" s="183"/>
    </row>
    <row r="17" spans="1:13" ht="12.75">
      <c r="A17" s="194"/>
      <c r="B17" s="198" t="s">
        <v>125</v>
      </c>
      <c r="C17" s="207">
        <v>79316139.29</v>
      </c>
      <c r="D17" s="203">
        <v>0.025</v>
      </c>
      <c r="E17" s="201">
        <v>0</v>
      </c>
      <c r="F17" s="201"/>
      <c r="G17" s="183"/>
      <c r="H17" s="202"/>
      <c r="I17" s="183"/>
      <c r="J17" s="183"/>
      <c r="K17" s="183"/>
      <c r="L17" s="183"/>
      <c r="M17" s="183"/>
    </row>
    <row r="18" spans="1:13" ht="12.75">
      <c r="A18" s="194"/>
      <c r="B18" s="198"/>
      <c r="C18" s="207">
        <v>0</v>
      </c>
      <c r="D18" s="203">
        <v>0.02</v>
      </c>
      <c r="E18" s="201">
        <v>0</v>
      </c>
      <c r="F18" s="201"/>
      <c r="G18" s="183"/>
      <c r="H18" s="202"/>
      <c r="I18" s="183"/>
      <c r="J18" s="183"/>
      <c r="K18" s="183"/>
      <c r="L18" s="183"/>
      <c r="M18" s="183"/>
    </row>
    <row r="19" spans="1:13" ht="12.75">
      <c r="A19" s="194"/>
      <c r="B19" s="198"/>
      <c r="C19" s="207">
        <v>0</v>
      </c>
      <c r="D19" s="208">
        <v>0.02</v>
      </c>
      <c r="E19" s="209">
        <v>0</v>
      </c>
      <c r="F19" s="201"/>
      <c r="G19" s="183"/>
      <c r="H19" s="202"/>
      <c r="I19" s="183"/>
      <c r="J19" s="183"/>
      <c r="K19" s="183"/>
      <c r="L19" s="183"/>
      <c r="M19" s="183"/>
    </row>
    <row r="20" spans="1:13" ht="12.75">
      <c r="A20" s="194"/>
      <c r="B20" s="210"/>
      <c r="C20" s="211">
        <v>682500724.1099999</v>
      </c>
      <c r="D20" s="212"/>
      <c r="E20" s="183"/>
      <c r="F20" s="201"/>
      <c r="G20" s="201"/>
      <c r="H20" s="201"/>
      <c r="I20" s="183"/>
      <c r="J20" s="183"/>
      <c r="K20" s="183"/>
      <c r="L20" s="183"/>
      <c r="M20" s="183"/>
    </row>
    <row r="21" spans="1:13" ht="12.75">
      <c r="A21" s="194"/>
      <c r="B21" s="198"/>
      <c r="C21" s="198"/>
      <c r="D21" s="198"/>
      <c r="E21" s="183"/>
      <c r="F21" s="198"/>
      <c r="G21" s="198"/>
      <c r="H21" s="213"/>
      <c r="I21" s="183"/>
      <c r="J21" s="183"/>
      <c r="K21" s="183"/>
      <c r="L21" s="183"/>
      <c r="M21" s="183"/>
    </row>
    <row r="22" spans="1:13" ht="12.75">
      <c r="A22" s="214"/>
      <c r="B22" s="107"/>
      <c r="C22" s="215" t="s">
        <v>126</v>
      </c>
      <c r="D22" s="107"/>
      <c r="E22" s="216">
        <v>0</v>
      </c>
      <c r="G22" s="183"/>
      <c r="H22" s="199"/>
      <c r="I22" s="183"/>
      <c r="J22" s="183"/>
      <c r="K22" s="183"/>
      <c r="L22" s="183"/>
      <c r="M22" s="183"/>
    </row>
    <row r="23" spans="7:13" ht="12.75">
      <c r="G23" s="183"/>
      <c r="H23" s="183"/>
      <c r="I23" s="183"/>
      <c r="J23" s="183"/>
      <c r="K23" s="183"/>
      <c r="L23" s="183"/>
      <c r="M23" s="183"/>
    </row>
    <row r="24" spans="1:13" ht="12.75">
      <c r="A24" s="189" t="s">
        <v>127</v>
      </c>
      <c r="B24" s="190"/>
      <c r="C24" s="217" t="s">
        <v>119</v>
      </c>
      <c r="D24" s="217" t="s">
        <v>96</v>
      </c>
      <c r="E24" s="218" t="s">
        <v>128</v>
      </c>
      <c r="G24" s="183"/>
      <c r="H24" s="183"/>
      <c r="I24" s="183"/>
      <c r="J24" s="183"/>
      <c r="K24" s="183"/>
      <c r="L24" s="183"/>
      <c r="M24" s="183"/>
    </row>
    <row r="25" spans="1:13" ht="12.75">
      <c r="A25" s="194"/>
      <c r="B25" s="183"/>
      <c r="C25" s="183"/>
      <c r="D25" s="183"/>
      <c r="E25" s="193"/>
      <c r="G25" s="183"/>
      <c r="H25" s="183"/>
      <c r="I25" s="183"/>
      <c r="J25" s="183"/>
      <c r="K25" s="183"/>
      <c r="L25" s="183"/>
      <c r="M25" s="183"/>
    </row>
    <row r="26" spans="1:13" ht="12.75">
      <c r="A26" s="194" t="s">
        <v>129</v>
      </c>
      <c r="B26" s="183"/>
      <c r="C26" s="219">
        <v>0.25</v>
      </c>
      <c r="D26" s="220">
        <v>0.4294912327940236</v>
      </c>
      <c r="E26" s="221" t="s">
        <v>130</v>
      </c>
      <c r="G26" s="183"/>
      <c r="H26" s="183"/>
      <c r="I26" s="183"/>
      <c r="J26" s="183"/>
      <c r="K26" s="183"/>
      <c r="L26" s="183"/>
      <c r="M26" s="183"/>
    </row>
    <row r="27" spans="1:13" ht="12.75">
      <c r="A27" s="194"/>
      <c r="B27" s="183"/>
      <c r="C27" s="183"/>
      <c r="D27" s="183"/>
      <c r="E27" s="193"/>
      <c r="G27" s="183"/>
      <c r="H27" s="183"/>
      <c r="I27" s="183"/>
      <c r="J27" s="183"/>
      <c r="K27" s="183"/>
      <c r="L27" s="183"/>
      <c r="M27" s="183"/>
    </row>
    <row r="28" spans="1:13" ht="12.75">
      <c r="A28" s="194" t="s">
        <v>77</v>
      </c>
      <c r="B28" s="183"/>
      <c r="C28" s="222">
        <v>633925566.565</v>
      </c>
      <c r="D28" s="222">
        <v>633925566.565</v>
      </c>
      <c r="E28" s="221" t="s">
        <v>130</v>
      </c>
      <c r="G28" s="189" t="s">
        <v>11</v>
      </c>
      <c r="H28" s="190"/>
      <c r="I28" s="217"/>
      <c r="J28" s="218"/>
      <c r="K28" s="223"/>
      <c r="L28" s="223"/>
      <c r="M28" s="223"/>
    </row>
    <row r="29" spans="1:13" ht="12.75">
      <c r="A29" s="214"/>
      <c r="B29" s="107"/>
      <c r="C29" s="107"/>
      <c r="D29" s="107"/>
      <c r="E29" s="224"/>
      <c r="G29" s="194"/>
      <c r="H29" s="223" t="s">
        <v>131</v>
      </c>
      <c r="I29" s="223" t="s">
        <v>132</v>
      </c>
      <c r="J29" s="225" t="s">
        <v>128</v>
      </c>
      <c r="M29" s="223"/>
    </row>
    <row r="30" spans="1:13" ht="12.75">
      <c r="A30" s="183"/>
      <c r="B30" s="183"/>
      <c r="C30" s="220"/>
      <c r="D30" s="220"/>
      <c r="E30" s="206"/>
      <c r="G30" s="194"/>
      <c r="H30" s="223"/>
      <c r="I30" s="223"/>
      <c r="J30" s="225"/>
      <c r="M30" s="223"/>
    </row>
    <row r="31" spans="1:10" ht="12.75">
      <c r="A31" s="189" t="s">
        <v>133</v>
      </c>
      <c r="B31" s="190"/>
      <c r="C31" s="190"/>
      <c r="D31" s="190"/>
      <c r="E31" s="191"/>
      <c r="G31" s="194"/>
      <c r="H31" s="183"/>
      <c r="I31" s="183"/>
      <c r="J31" s="193"/>
    </row>
    <row r="32" spans="1:13" ht="12.75">
      <c r="A32" s="226"/>
      <c r="B32" s="183"/>
      <c r="C32" s="183"/>
      <c r="D32" s="227"/>
      <c r="E32" s="193"/>
      <c r="G32" s="194" t="s">
        <v>134</v>
      </c>
      <c r="H32" s="228">
        <v>0</v>
      </c>
      <c r="I32" s="228">
        <v>780000000</v>
      </c>
      <c r="J32" s="229" t="s">
        <v>135</v>
      </c>
      <c r="K32" s="230"/>
      <c r="M32" s="230"/>
    </row>
    <row r="33" spans="1:13" ht="12.75">
      <c r="A33" s="226" t="s">
        <v>136</v>
      </c>
      <c r="B33" s="183" t="s">
        <v>137</v>
      </c>
      <c r="C33" s="183"/>
      <c r="D33" s="183"/>
      <c r="E33" s="231">
        <v>0</v>
      </c>
      <c r="G33" s="232"/>
      <c r="H33" s="230"/>
      <c r="I33" s="228"/>
      <c r="J33" s="225"/>
      <c r="K33" s="230"/>
      <c r="M33" s="206"/>
    </row>
    <row r="34" spans="1:13" ht="12.75">
      <c r="A34" s="226"/>
      <c r="B34" s="183"/>
      <c r="C34" s="183"/>
      <c r="D34" s="183"/>
      <c r="E34" s="233"/>
      <c r="F34" s="183"/>
      <c r="G34" s="194" t="s">
        <v>138</v>
      </c>
      <c r="H34" s="228">
        <v>0</v>
      </c>
      <c r="I34" s="228">
        <v>780000000</v>
      </c>
      <c r="J34" s="229" t="s">
        <v>135</v>
      </c>
      <c r="K34" s="230"/>
      <c r="M34" s="183"/>
    </row>
    <row r="35" spans="1:10" ht="12.75">
      <c r="A35" s="226" t="s">
        <v>139</v>
      </c>
      <c r="B35" s="183" t="s">
        <v>140</v>
      </c>
      <c r="C35" s="183"/>
      <c r="D35" s="183"/>
      <c r="E35" s="231">
        <v>0</v>
      </c>
      <c r="F35" s="228"/>
      <c r="G35" s="194"/>
      <c r="H35" s="183"/>
      <c r="I35" s="228"/>
      <c r="J35" s="193"/>
    </row>
    <row r="36" spans="1:10" ht="12.75">
      <c r="A36" s="226"/>
      <c r="B36" s="183"/>
      <c r="C36" s="183"/>
      <c r="D36" s="183"/>
      <c r="E36" s="231"/>
      <c r="F36" s="183"/>
      <c r="G36" s="194" t="s">
        <v>141</v>
      </c>
      <c r="H36" s="228">
        <v>0</v>
      </c>
      <c r="I36" s="228">
        <v>900000000</v>
      </c>
      <c r="J36" s="229" t="s">
        <v>135</v>
      </c>
    </row>
    <row r="37" spans="1:13" ht="12.75">
      <c r="A37" s="194"/>
      <c r="B37" s="183"/>
      <c r="C37" s="234" t="s">
        <v>118</v>
      </c>
      <c r="D37" s="234" t="s">
        <v>119</v>
      </c>
      <c r="E37" s="193"/>
      <c r="F37" s="183"/>
      <c r="G37" s="194"/>
      <c r="H37" s="183"/>
      <c r="I37" s="183"/>
      <c r="J37" s="193"/>
      <c r="K37" s="230"/>
      <c r="M37" s="183"/>
    </row>
    <row r="38" spans="1:13" ht="12.75">
      <c r="A38" s="226" t="s">
        <v>142</v>
      </c>
      <c r="B38" s="183" t="s">
        <v>143</v>
      </c>
      <c r="C38" s="235">
        <v>365965003.51</v>
      </c>
      <c r="D38" s="219">
        <v>0.2</v>
      </c>
      <c r="E38" s="236">
        <v>0</v>
      </c>
      <c r="F38" s="183"/>
      <c r="G38" s="192" t="s">
        <v>144</v>
      </c>
      <c r="H38" s="237"/>
      <c r="I38" s="183"/>
      <c r="J38" s="229" t="s">
        <v>115</v>
      </c>
      <c r="K38" s="183"/>
      <c r="L38" s="183"/>
      <c r="M38" s="183"/>
    </row>
    <row r="39" spans="1:13" ht="12.75">
      <c r="A39" s="194"/>
      <c r="B39" s="183"/>
      <c r="C39" s="183"/>
      <c r="D39" s="219"/>
      <c r="E39" s="238"/>
      <c r="F39" s="183"/>
      <c r="G39" s="214"/>
      <c r="H39" s="107"/>
      <c r="I39" s="107"/>
      <c r="J39" s="224"/>
      <c r="K39" s="237"/>
      <c r="L39" s="237"/>
      <c r="M39" s="237"/>
    </row>
    <row r="40" spans="1:7" ht="12.75">
      <c r="A40" s="214"/>
      <c r="B40" s="239" t="s">
        <v>145</v>
      </c>
      <c r="C40" s="107"/>
      <c r="D40" s="107"/>
      <c r="E40" s="240">
        <v>0</v>
      </c>
      <c r="F40" s="183"/>
      <c r="G40" s="183"/>
    </row>
    <row r="41" spans="6:7" ht="12.75">
      <c r="F41" s="183"/>
      <c r="G41" s="183"/>
    </row>
    <row r="42" spans="6:7" ht="12.75">
      <c r="F42" s="183"/>
      <c r="G42" s="183"/>
    </row>
    <row r="43" spans="6:7" ht="12.75">
      <c r="F43" s="241"/>
      <c r="G43" s="183"/>
    </row>
    <row r="44" spans="1:7" ht="12.75">
      <c r="A44" s="242"/>
      <c r="B44" s="183"/>
      <c r="C44" s="183"/>
      <c r="D44" s="219"/>
      <c r="E44" s="219"/>
      <c r="F44" s="183"/>
      <c r="G44" s="183"/>
    </row>
    <row r="45" spans="1:8" ht="12.75">
      <c r="A45" s="242"/>
      <c r="B45" s="183"/>
      <c r="C45" s="183"/>
      <c r="D45" s="219"/>
      <c r="E45" s="219"/>
      <c r="F45" s="183"/>
      <c r="G45" s="183"/>
      <c r="H45" s="241"/>
    </row>
    <row r="46" spans="1:7" ht="12.75">
      <c r="A46" s="183"/>
      <c r="B46" s="183"/>
      <c r="C46" s="219"/>
      <c r="D46" s="219"/>
      <c r="E46" s="183"/>
      <c r="F46" s="183"/>
      <c r="G46" s="183"/>
    </row>
    <row r="47" spans="1:7" ht="12.75">
      <c r="A47" s="183"/>
      <c r="B47" s="183"/>
      <c r="C47" s="183"/>
      <c r="D47" s="183"/>
      <c r="E47" s="183"/>
      <c r="F47" s="183"/>
      <c r="G47" s="183"/>
    </row>
    <row r="48" ht="12.75"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1" spans="3:9" ht="12.75">
      <c r="C51" s="210"/>
      <c r="D51" s="198"/>
      <c r="E51" s="198"/>
      <c r="F51" s="185"/>
      <c r="G51" s="198"/>
      <c r="H51" s="198"/>
      <c r="I51" s="198"/>
    </row>
    <row r="52" spans="3:9" ht="12.75">
      <c r="C52" s="243"/>
      <c r="D52" s="197"/>
      <c r="E52" s="197"/>
      <c r="F52" s="197"/>
      <c r="G52" s="197"/>
      <c r="H52" s="197"/>
      <c r="I52" s="197"/>
    </row>
    <row r="53" spans="3:9" ht="12.75">
      <c r="C53" s="198"/>
      <c r="D53" s="201"/>
      <c r="E53" s="244"/>
      <c r="F53" s="201"/>
      <c r="G53" s="245"/>
      <c r="H53" s="245"/>
      <c r="I53" s="203"/>
    </row>
    <row r="54" spans="3:9" ht="12.75">
      <c r="C54" s="198"/>
      <c r="D54" s="201"/>
      <c r="E54" s="244"/>
      <c r="F54" s="201"/>
      <c r="G54" s="245"/>
      <c r="H54" s="245"/>
      <c r="I54" s="203"/>
    </row>
    <row r="55" spans="3:9" ht="12.75">
      <c r="C55" s="198"/>
      <c r="D55" s="198"/>
      <c r="E55" s="198"/>
      <c r="F55" s="198"/>
      <c r="G55" s="198"/>
      <c r="H55" s="198"/>
      <c r="I55" s="198"/>
    </row>
    <row r="56" spans="3:9" ht="12.75">
      <c r="C56" s="210"/>
      <c r="D56" s="201"/>
      <c r="E56" s="246"/>
      <c r="F56" s="201"/>
      <c r="G56" s="201"/>
      <c r="H56" s="201"/>
      <c r="I56" s="201"/>
    </row>
    <row r="57" spans="3:9" ht="12.75">
      <c r="C57" s="198"/>
      <c r="D57" s="198"/>
      <c r="E57" s="198"/>
      <c r="F57" s="198"/>
      <c r="G57" s="198"/>
      <c r="H57" s="198"/>
      <c r="I57" s="198"/>
    </row>
    <row r="58" spans="3:9" ht="12.75">
      <c r="C58" s="210"/>
      <c r="D58" s="198"/>
      <c r="E58" s="198"/>
      <c r="F58" s="201"/>
      <c r="G58" s="198"/>
      <c r="H58" s="198"/>
      <c r="I58" s="198"/>
    </row>
    <row r="59" spans="3:9" ht="12.75">
      <c r="C59" s="198"/>
      <c r="D59" s="198"/>
      <c r="E59" s="198"/>
      <c r="F59" s="198"/>
      <c r="G59" s="198"/>
      <c r="H59" s="198"/>
      <c r="I59" s="198"/>
    </row>
    <row r="60" spans="3:9" ht="12.75">
      <c r="C60" s="210"/>
      <c r="D60" s="198"/>
      <c r="E60" s="198"/>
      <c r="F60" s="198"/>
      <c r="G60" s="198"/>
      <c r="H60" s="198"/>
      <c r="I60" s="198"/>
    </row>
    <row r="61" spans="3:9" ht="12.75">
      <c r="C61" s="243"/>
      <c r="D61" s="197"/>
      <c r="E61" s="197"/>
      <c r="F61" s="197"/>
      <c r="G61" s="198"/>
      <c r="H61" s="198"/>
      <c r="I61" s="198"/>
    </row>
    <row r="62" spans="3:9" ht="12.75">
      <c r="C62" s="198"/>
      <c r="D62" s="201"/>
      <c r="E62" s="244"/>
      <c r="F62" s="201"/>
      <c r="G62" s="198"/>
      <c r="H62" s="198"/>
      <c r="I62" s="198"/>
    </row>
    <row r="63" spans="3:9" ht="12.75">
      <c r="C63" s="198"/>
      <c r="D63" s="201"/>
      <c r="E63" s="244"/>
      <c r="F63" s="201"/>
      <c r="G63" s="198"/>
      <c r="H63" s="198"/>
      <c r="I63" s="198"/>
    </row>
    <row r="64" spans="3:9" ht="12.75">
      <c r="C64" s="198"/>
      <c r="D64" s="198"/>
      <c r="E64" s="198"/>
      <c r="F64" s="198"/>
      <c r="G64" s="198"/>
      <c r="H64" s="198"/>
      <c r="I64" s="198"/>
    </row>
    <row r="65" spans="3:9" ht="12.75">
      <c r="C65" s="210"/>
      <c r="D65" s="201"/>
      <c r="E65" s="246"/>
      <c r="F65" s="201"/>
      <c r="G65" s="198"/>
      <c r="H65" s="198"/>
      <c r="I65" s="198"/>
    </row>
    <row r="66" spans="3:9" ht="12.75">
      <c r="C66" s="198"/>
      <c r="D66" s="198"/>
      <c r="E66" s="198"/>
      <c r="F66" s="198"/>
      <c r="G66" s="198"/>
      <c r="H66" s="198"/>
      <c r="I66" s="198"/>
    </row>
    <row r="67" spans="3:9" ht="12.75">
      <c r="C67" s="210"/>
      <c r="D67" s="210"/>
      <c r="E67" s="210"/>
      <c r="F67" s="199"/>
      <c r="G67" s="210"/>
      <c r="H67" s="210"/>
      <c r="I67" s="210"/>
    </row>
    <row r="68" spans="3:9" ht="12.75">
      <c r="C68" s="198"/>
      <c r="D68" s="198"/>
      <c r="E68" s="198"/>
      <c r="F68" s="198"/>
      <c r="G68" s="198"/>
      <c r="H68" s="198"/>
      <c r="I68" s="198"/>
    </row>
    <row r="69" spans="3:9" ht="12.75">
      <c r="C69" s="198"/>
      <c r="D69" s="198"/>
      <c r="E69" s="198"/>
      <c r="F69" s="198"/>
      <c r="G69" s="198"/>
      <c r="H69" s="198"/>
      <c r="I69" s="198"/>
    </row>
    <row r="70" spans="3:9" ht="12.75">
      <c r="C70" s="183"/>
      <c r="D70" s="183"/>
      <c r="E70" s="183"/>
      <c r="F70" s="183"/>
      <c r="G70" s="183"/>
      <c r="H70" s="183"/>
      <c r="I70" s="18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1" sqref="A1:IV16384"/>
    </sheetView>
  </sheetViews>
  <sheetFormatPr defaultColWidth="16.57421875" defaultRowHeight="15"/>
  <cols>
    <col min="1" max="1" width="16.57421875" style="5" customWidth="1"/>
    <col min="2" max="2" width="16.8515625" style="5" bestFit="1" customWidth="1"/>
    <col min="3" max="3" width="19.28125" style="5" bestFit="1" customWidth="1"/>
    <col min="4" max="4" width="19.140625" style="5" bestFit="1" customWidth="1"/>
    <col min="5" max="5" width="27.7109375" style="5" customWidth="1"/>
    <col min="6" max="6" width="25.140625" style="5" bestFit="1" customWidth="1"/>
    <col min="7" max="7" width="23.140625" style="5" customWidth="1"/>
    <col min="8" max="8" width="16.8515625" style="5" bestFit="1" customWidth="1"/>
    <col min="9" max="9" width="19.7109375" style="5" bestFit="1" customWidth="1"/>
    <col min="10" max="10" width="19.28125" style="5" bestFit="1" customWidth="1"/>
    <col min="11" max="11" width="16.7109375" style="5" bestFit="1" customWidth="1"/>
    <col min="12" max="16384" width="16.57421875" style="5" customWidth="1"/>
  </cols>
  <sheetData>
    <row r="1" spans="1:19" ht="12.7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4"/>
      <c r="L1" s="2"/>
      <c r="S1" s="2"/>
    </row>
    <row r="2" spans="1:19" ht="12.75">
      <c r="A2" s="2"/>
      <c r="B2" s="2"/>
      <c r="C2" s="2"/>
      <c r="D2" s="2"/>
      <c r="E2" s="2"/>
      <c r="F2" s="2"/>
      <c r="G2" s="3"/>
      <c r="H2" s="3"/>
      <c r="I2" s="2"/>
      <c r="J2" s="2"/>
      <c r="K2" s="4"/>
      <c r="L2" s="2"/>
      <c r="S2" s="2"/>
    </row>
    <row r="3" spans="1:13" ht="12.75">
      <c r="A3" s="6" t="s">
        <v>1</v>
      </c>
      <c r="B3" s="7" t="s">
        <v>2</v>
      </c>
      <c r="C3" s="7" t="s">
        <v>3</v>
      </c>
      <c r="D3" s="8" t="s">
        <v>4</v>
      </c>
      <c r="F3" s="2"/>
      <c r="G3" s="3"/>
      <c r="H3" s="3"/>
      <c r="I3" s="2"/>
      <c r="J3" s="2"/>
      <c r="K3" s="9"/>
      <c r="L3" s="2"/>
      <c r="M3" s="2"/>
    </row>
    <row r="4" spans="1:13" ht="12.75">
      <c r="A4" s="10" t="s">
        <v>5</v>
      </c>
      <c r="B4" s="11">
        <v>41334</v>
      </c>
      <c r="C4" s="12">
        <v>41348</v>
      </c>
      <c r="D4" s="13">
        <v>41379</v>
      </c>
      <c r="F4" s="2"/>
      <c r="G4" s="3"/>
      <c r="H4" s="3"/>
      <c r="I4" s="2"/>
      <c r="J4" s="2"/>
      <c r="K4" s="2"/>
      <c r="L4" s="2"/>
      <c r="M4" s="2"/>
    </row>
    <row r="5" spans="1:13" ht="12.75">
      <c r="A5" s="10" t="s">
        <v>6</v>
      </c>
      <c r="B5" s="12">
        <v>41364</v>
      </c>
      <c r="C5" s="12">
        <v>41379</v>
      </c>
      <c r="D5" s="13"/>
      <c r="E5" s="2"/>
      <c r="F5" s="2"/>
      <c r="G5" s="2"/>
      <c r="H5" s="2"/>
      <c r="I5" s="2"/>
      <c r="J5" s="2"/>
      <c r="K5" s="2"/>
      <c r="L5" s="14"/>
      <c r="M5" s="2"/>
    </row>
    <row r="6" spans="1:13" ht="12.75">
      <c r="A6" s="15" t="s">
        <v>7</v>
      </c>
      <c r="B6" s="16"/>
      <c r="C6" s="16"/>
      <c r="D6" s="17"/>
      <c r="E6" s="2"/>
      <c r="F6" s="2"/>
      <c r="G6" s="2"/>
      <c r="H6" s="2"/>
      <c r="I6" s="2"/>
      <c r="J6" s="2"/>
      <c r="K6" s="2"/>
      <c r="L6" s="14"/>
      <c r="M6" s="2"/>
    </row>
    <row r="7" spans="1:13" ht="12.75">
      <c r="A7" s="14"/>
      <c r="B7" s="2"/>
      <c r="C7" s="14"/>
      <c r="D7" s="2"/>
      <c r="E7" s="2"/>
      <c r="F7" s="2"/>
      <c r="G7" s="2"/>
      <c r="H7" s="2"/>
      <c r="I7" s="2"/>
      <c r="J7" s="18"/>
      <c r="K7" s="19"/>
      <c r="L7" s="2"/>
      <c r="M7" s="2"/>
    </row>
    <row r="8" spans="1:13" ht="12.75">
      <c r="A8" s="20" t="s">
        <v>8</v>
      </c>
      <c r="B8" s="2"/>
      <c r="C8" s="14"/>
      <c r="E8" s="2"/>
      <c r="G8" s="21"/>
      <c r="H8" s="2"/>
      <c r="I8" s="2"/>
      <c r="J8" s="18"/>
      <c r="K8" s="19"/>
      <c r="L8" s="2"/>
      <c r="M8" s="2"/>
    </row>
    <row r="9" spans="1:19" ht="12.75">
      <c r="A9" s="22"/>
      <c r="B9" s="22"/>
      <c r="C9" s="23"/>
      <c r="D9" s="23"/>
      <c r="E9" s="23"/>
      <c r="F9" s="23"/>
      <c r="G9" s="23"/>
      <c r="H9" s="23"/>
      <c r="I9" s="23"/>
      <c r="J9" s="24"/>
      <c r="K9" s="23"/>
      <c r="L9" s="2"/>
      <c r="M9" s="25"/>
      <c r="N9" s="26"/>
      <c r="O9" s="25"/>
      <c r="P9" s="25"/>
      <c r="S9" s="25"/>
    </row>
    <row r="10" spans="1:19" ht="38.25">
      <c r="A10" s="27" t="s">
        <v>9</v>
      </c>
      <c r="B10" s="28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"/>
      <c r="M10" s="25"/>
      <c r="N10" s="26"/>
      <c r="O10" s="25"/>
      <c r="P10" s="25"/>
      <c r="S10" s="25"/>
    </row>
    <row r="11" spans="1:19" ht="12.75">
      <c r="A11" s="30" t="s">
        <v>19</v>
      </c>
      <c r="B11" s="31"/>
      <c r="C11" s="21">
        <v>750000000</v>
      </c>
      <c r="D11" s="21">
        <v>0</v>
      </c>
      <c r="E11" s="32">
        <v>750000000</v>
      </c>
      <c r="F11" s="32">
        <v>148608356.925</v>
      </c>
      <c r="G11" s="32">
        <v>898608356.925</v>
      </c>
      <c r="H11" s="33">
        <v>0</v>
      </c>
      <c r="I11" s="34">
        <v>136523143.11082006</v>
      </c>
      <c r="J11" s="34">
        <v>1035131500.03582</v>
      </c>
      <c r="K11" s="35">
        <v>0.242</v>
      </c>
      <c r="L11" s="36"/>
      <c r="O11" s="37"/>
      <c r="P11" s="37"/>
      <c r="S11" s="37"/>
    </row>
    <row r="12" spans="1:19" ht="12.75">
      <c r="A12" s="5" t="s">
        <v>147</v>
      </c>
      <c r="C12" s="21">
        <v>1000000000</v>
      </c>
      <c r="D12" s="21">
        <v>0</v>
      </c>
      <c r="E12" s="32">
        <v>1000000000</v>
      </c>
      <c r="F12" s="32">
        <v>242200000</v>
      </c>
      <c r="G12" s="32">
        <v>1242200000</v>
      </c>
      <c r="H12" s="21">
        <v>0</v>
      </c>
      <c r="I12" s="34">
        <v>188591267.61149502</v>
      </c>
      <c r="J12" s="34">
        <v>1430791267.611495</v>
      </c>
      <c r="K12" s="35">
        <v>0.3345</v>
      </c>
      <c r="L12" s="36"/>
      <c r="O12" s="37"/>
      <c r="P12" s="37"/>
      <c r="S12" s="37"/>
    </row>
    <row r="13" spans="1:19" ht="12.75">
      <c r="A13" s="5" t="s">
        <v>20</v>
      </c>
      <c r="C13" s="21">
        <v>1000000000</v>
      </c>
      <c r="D13" s="21">
        <v>0</v>
      </c>
      <c r="E13" s="32">
        <v>1000000000</v>
      </c>
      <c r="F13" s="32">
        <v>257900000</v>
      </c>
      <c r="G13" s="32">
        <v>1257900000</v>
      </c>
      <c r="H13" s="21">
        <v>0</v>
      </c>
      <c r="I13" s="34">
        <v>191284100.050148</v>
      </c>
      <c r="J13" s="34">
        <v>1449184100.050148</v>
      </c>
      <c r="K13" s="35">
        <v>0.3388</v>
      </c>
      <c r="L13" s="36"/>
      <c r="O13" s="37"/>
      <c r="P13" s="37"/>
      <c r="S13" s="37"/>
    </row>
    <row r="14" spans="1:19" ht="12.75">
      <c r="A14" s="5" t="s">
        <v>21</v>
      </c>
      <c r="C14" s="21">
        <v>250000000</v>
      </c>
      <c r="D14" s="21">
        <v>0</v>
      </c>
      <c r="E14" s="32">
        <v>250000000</v>
      </c>
      <c r="F14" s="32">
        <v>64475000</v>
      </c>
      <c r="G14" s="32">
        <v>314475000</v>
      </c>
      <c r="H14" s="21">
        <v>0</v>
      </c>
      <c r="I14" s="34">
        <v>47821025.012537</v>
      </c>
      <c r="J14" s="34">
        <v>362296025.012537</v>
      </c>
      <c r="K14" s="35">
        <v>0.0847</v>
      </c>
      <c r="L14" s="36"/>
      <c r="O14" s="37"/>
      <c r="P14" s="37"/>
      <c r="S14" s="37"/>
    </row>
    <row r="15" spans="1:19" s="45" customFormat="1" ht="12.75">
      <c r="A15" s="38" t="s">
        <v>22</v>
      </c>
      <c r="B15" s="39"/>
      <c r="C15" s="40">
        <v>3000000000</v>
      </c>
      <c r="D15" s="41">
        <v>0</v>
      </c>
      <c r="E15" s="42">
        <v>3000000000</v>
      </c>
      <c r="F15" s="42">
        <v>713183356.925</v>
      </c>
      <c r="G15" s="42">
        <v>3713183356.925</v>
      </c>
      <c r="H15" s="41">
        <v>0</v>
      </c>
      <c r="I15" s="41">
        <v>564219535.7850001</v>
      </c>
      <c r="J15" s="41">
        <v>4277402892.71</v>
      </c>
      <c r="K15" s="43">
        <v>1</v>
      </c>
      <c r="L15" s="44"/>
      <c r="O15" s="44"/>
      <c r="P15" s="44"/>
      <c r="S15" s="46"/>
    </row>
    <row r="16" spans="8:11" ht="12.75">
      <c r="H16" s="47"/>
      <c r="I16" s="47"/>
      <c r="J16" s="47"/>
      <c r="K16" s="48"/>
    </row>
    <row r="17" spans="1:13" ht="12.75">
      <c r="A17" s="20" t="s">
        <v>23</v>
      </c>
      <c r="B17" s="2"/>
      <c r="C17" s="14"/>
      <c r="E17" s="2"/>
      <c r="G17" s="21"/>
      <c r="H17" s="4"/>
      <c r="I17" s="4"/>
      <c r="J17" s="4"/>
      <c r="K17" s="35"/>
      <c r="L17" s="2"/>
      <c r="M17" s="2"/>
    </row>
    <row r="18" spans="1:13" ht="12.75">
      <c r="A18" s="2"/>
      <c r="B18" s="2"/>
      <c r="C18" s="2"/>
      <c r="D18" s="2"/>
      <c r="E18" s="2"/>
      <c r="F18" s="20"/>
      <c r="G18" s="21"/>
      <c r="H18" s="4"/>
      <c r="I18" s="4"/>
      <c r="J18" s="4"/>
      <c r="K18" s="35"/>
      <c r="L18" s="2"/>
      <c r="M18" s="2"/>
    </row>
    <row r="19" spans="1:19" ht="38.25">
      <c r="A19" s="27" t="s">
        <v>9</v>
      </c>
      <c r="B19" s="28"/>
      <c r="C19" s="29" t="s">
        <v>10</v>
      </c>
      <c r="D19" s="29" t="s">
        <v>11</v>
      </c>
      <c r="E19" s="29" t="s">
        <v>12</v>
      </c>
      <c r="F19" s="29" t="s">
        <v>13</v>
      </c>
      <c r="G19" s="29" t="s">
        <v>14</v>
      </c>
      <c r="H19" s="29" t="s">
        <v>15</v>
      </c>
      <c r="I19" s="29" t="s">
        <v>16</v>
      </c>
      <c r="J19" s="29" t="s">
        <v>17</v>
      </c>
      <c r="K19" s="49" t="s">
        <v>18</v>
      </c>
      <c r="L19" s="2"/>
      <c r="M19" s="25"/>
      <c r="N19" s="26"/>
      <c r="O19" s="25"/>
      <c r="P19" s="25"/>
      <c r="S19" s="25"/>
    </row>
    <row r="20" spans="1:19" ht="12.75">
      <c r="A20" s="30"/>
      <c r="C20" s="31"/>
      <c r="D20" s="50"/>
      <c r="E20" s="31"/>
      <c r="F20" s="31"/>
      <c r="G20" s="21"/>
      <c r="H20" s="51"/>
      <c r="I20" s="51"/>
      <c r="J20" s="52"/>
      <c r="K20" s="35"/>
      <c r="L20" s="36"/>
      <c r="O20" s="21"/>
      <c r="P20" s="21"/>
      <c r="S20" s="53"/>
    </row>
    <row r="21" spans="1:19" ht="12.75">
      <c r="A21" s="30" t="s">
        <v>19</v>
      </c>
      <c r="C21" s="31">
        <v>350000000</v>
      </c>
      <c r="D21" s="31">
        <v>0</v>
      </c>
      <c r="E21" s="31">
        <v>350000000</v>
      </c>
      <c r="F21" s="54">
        <v>69350566.565</v>
      </c>
      <c r="G21" s="33">
        <v>419350566.565</v>
      </c>
      <c r="H21" s="33">
        <v>0</v>
      </c>
      <c r="I21" s="55">
        <v>171996996.59624702</v>
      </c>
      <c r="J21" s="34">
        <v>591347563.161247</v>
      </c>
      <c r="K21" s="56">
        <v>0.1297</v>
      </c>
      <c r="L21" s="36"/>
      <c r="O21" s="37"/>
      <c r="P21" s="37"/>
      <c r="S21" s="37"/>
    </row>
    <row r="22" spans="1:19" ht="12.75">
      <c r="A22" s="5" t="s">
        <v>147</v>
      </c>
      <c r="C22" s="31">
        <v>1000000000</v>
      </c>
      <c r="D22" s="31">
        <v>0</v>
      </c>
      <c r="E22" s="31">
        <v>1000000000</v>
      </c>
      <c r="F22" s="54">
        <v>242200000</v>
      </c>
      <c r="G22" s="21">
        <v>1242200000</v>
      </c>
      <c r="H22" s="21">
        <v>0</v>
      </c>
      <c r="I22" s="55">
        <v>509045944.56619096</v>
      </c>
      <c r="J22" s="34">
        <v>1751245944.566191</v>
      </c>
      <c r="K22" s="35">
        <v>0.3841</v>
      </c>
      <c r="L22" s="36"/>
      <c r="M22" s="54"/>
      <c r="O22" s="37"/>
      <c r="P22" s="37"/>
      <c r="S22" s="37"/>
    </row>
    <row r="23" spans="1:19" ht="12.75">
      <c r="A23" s="5" t="s">
        <v>20</v>
      </c>
      <c r="C23" s="31">
        <v>1000000000</v>
      </c>
      <c r="D23" s="31">
        <v>0</v>
      </c>
      <c r="E23" s="31">
        <v>1000000000</v>
      </c>
      <c r="F23" s="54">
        <v>257900000.00000003</v>
      </c>
      <c r="G23" s="21">
        <v>1257900000</v>
      </c>
      <c r="H23" s="21">
        <v>0</v>
      </c>
      <c r="I23" s="55">
        <v>515686754.5853901</v>
      </c>
      <c r="J23" s="34">
        <v>1773586754.58539</v>
      </c>
      <c r="K23" s="35">
        <v>0.389</v>
      </c>
      <c r="L23" s="36"/>
      <c r="O23" s="37"/>
      <c r="P23" s="37"/>
      <c r="S23" s="37"/>
    </row>
    <row r="24" spans="1:19" ht="12.75">
      <c r="A24" s="5" t="s">
        <v>21</v>
      </c>
      <c r="C24" s="31">
        <v>250000000</v>
      </c>
      <c r="D24" s="31">
        <v>0</v>
      </c>
      <c r="E24" s="31">
        <v>250000000</v>
      </c>
      <c r="F24" s="54">
        <v>64475000.00000001</v>
      </c>
      <c r="G24" s="21">
        <v>314475000</v>
      </c>
      <c r="H24" s="21">
        <v>0</v>
      </c>
      <c r="I24" s="55">
        <v>128693721.19717199</v>
      </c>
      <c r="J24" s="34">
        <v>443168721.197172</v>
      </c>
      <c r="K24" s="35">
        <v>0.0972</v>
      </c>
      <c r="L24" s="36"/>
      <c r="O24" s="37"/>
      <c r="P24" s="37"/>
      <c r="S24" s="37"/>
    </row>
    <row r="25" spans="1:19" s="45" customFormat="1" ht="12.75">
      <c r="A25" s="38" t="s">
        <v>22</v>
      </c>
      <c r="B25" s="39"/>
      <c r="C25" s="57">
        <v>2600000000</v>
      </c>
      <c r="D25" s="57">
        <v>0</v>
      </c>
      <c r="E25" s="57">
        <v>2600000000</v>
      </c>
      <c r="F25" s="57">
        <v>633925566.565</v>
      </c>
      <c r="G25" s="57">
        <v>3233925566.565</v>
      </c>
      <c r="H25" s="41">
        <v>0</v>
      </c>
      <c r="I25" s="41">
        <v>1325423416.945</v>
      </c>
      <c r="J25" s="41">
        <v>4559348983.51</v>
      </c>
      <c r="K25" s="58">
        <v>1</v>
      </c>
      <c r="L25" s="44"/>
      <c r="O25" s="44"/>
      <c r="P25" s="44"/>
      <c r="S25" s="46"/>
    </row>
    <row r="26" spans="1:19" ht="12.75">
      <c r="A26" s="59"/>
      <c r="B26" s="60"/>
      <c r="C26" s="31"/>
      <c r="D26" s="31"/>
      <c r="E26" s="31"/>
      <c r="F26" s="31"/>
      <c r="G26" s="31"/>
      <c r="H26" s="31"/>
      <c r="I26" s="31"/>
      <c r="J26" s="31"/>
      <c r="K26" s="61"/>
      <c r="L26" s="21"/>
      <c r="O26" s="21"/>
      <c r="P26" s="21"/>
      <c r="S26" s="53"/>
    </row>
    <row r="27" spans="1:19" ht="12.75">
      <c r="A27" s="59"/>
      <c r="B27" s="60"/>
      <c r="C27" s="31"/>
      <c r="D27" s="31"/>
      <c r="E27" s="31"/>
      <c r="F27" s="31"/>
      <c r="G27" s="31"/>
      <c r="H27" s="31"/>
      <c r="I27" s="31"/>
      <c r="J27" s="31"/>
      <c r="K27" s="61"/>
      <c r="L27" s="21"/>
      <c r="O27" s="21"/>
      <c r="P27" s="21"/>
      <c r="S27" s="53"/>
    </row>
    <row r="28" spans="1:13" ht="12.75">
      <c r="A28" s="20" t="s">
        <v>24</v>
      </c>
      <c r="B28" s="2"/>
      <c r="C28" s="21"/>
      <c r="D28" s="2"/>
      <c r="E28" s="21"/>
      <c r="F28" s="62"/>
      <c r="G28" s="20" t="s">
        <v>25</v>
      </c>
      <c r="H28" s="2"/>
      <c r="I28" s="2"/>
      <c r="J28" s="2"/>
      <c r="K28" s="4"/>
      <c r="L28" s="2"/>
      <c r="M28" s="2"/>
    </row>
    <row r="29" spans="1:13" ht="12.75">
      <c r="A29" s="14" t="s">
        <v>26</v>
      </c>
      <c r="B29" s="2"/>
      <c r="C29" s="21"/>
      <c r="D29" s="21">
        <v>4770380998.36</v>
      </c>
      <c r="E29" s="21"/>
      <c r="F29" s="63"/>
      <c r="G29" s="14" t="s">
        <v>27</v>
      </c>
      <c r="H29" s="2"/>
      <c r="I29" s="2"/>
      <c r="J29" s="32">
        <v>9472187.84</v>
      </c>
      <c r="K29" s="64"/>
      <c r="L29" s="62"/>
      <c r="M29" s="2"/>
    </row>
    <row r="30" spans="1:13" ht="12.75">
      <c r="A30" s="14" t="s">
        <v>28</v>
      </c>
      <c r="B30" s="2"/>
      <c r="C30" s="21"/>
      <c r="D30" s="21">
        <v>2008279496.41</v>
      </c>
      <c r="E30" s="21"/>
      <c r="F30" s="63"/>
      <c r="G30" s="65" t="s">
        <v>29</v>
      </c>
      <c r="H30" s="2"/>
      <c r="I30" s="2"/>
      <c r="J30" s="66">
        <v>10494317.54</v>
      </c>
      <c r="K30" s="2"/>
      <c r="L30" s="62"/>
      <c r="M30" s="2"/>
    </row>
    <row r="31" spans="2:13" ht="12.75">
      <c r="B31" s="65" t="s">
        <v>30</v>
      </c>
      <c r="C31" s="21"/>
      <c r="D31" s="66">
        <v>2008279496.41</v>
      </c>
      <c r="E31" s="21"/>
      <c r="F31" s="63"/>
      <c r="G31" s="65" t="s">
        <v>31</v>
      </c>
      <c r="J31" s="66">
        <v>-1025357.77</v>
      </c>
      <c r="K31" s="2"/>
      <c r="L31" s="62"/>
      <c r="M31" s="2"/>
    </row>
    <row r="32" spans="2:13" ht="12.75">
      <c r="B32" s="65" t="s">
        <v>32</v>
      </c>
      <c r="C32" s="21"/>
      <c r="D32" s="66">
        <v>0</v>
      </c>
      <c r="E32" s="21"/>
      <c r="F32" s="63"/>
      <c r="G32" s="65" t="s">
        <v>33</v>
      </c>
      <c r="H32" s="2"/>
      <c r="I32" s="2"/>
      <c r="J32" s="66">
        <v>0</v>
      </c>
      <c r="K32" s="67"/>
      <c r="L32" s="62"/>
      <c r="M32" s="2"/>
    </row>
    <row r="33" spans="2:13" ht="12.75">
      <c r="B33" s="65" t="s">
        <v>34</v>
      </c>
      <c r="C33" s="21"/>
      <c r="D33" s="66">
        <v>0</v>
      </c>
      <c r="E33" s="21"/>
      <c r="F33" s="63"/>
      <c r="G33" s="14" t="s">
        <v>35</v>
      </c>
      <c r="H33" s="2"/>
      <c r="I33" s="2"/>
      <c r="J33" s="21">
        <v>0</v>
      </c>
      <c r="K33" s="67"/>
      <c r="L33" s="62"/>
      <c r="M33" s="2"/>
    </row>
    <row r="34" spans="1:13" ht="12.75">
      <c r="A34" s="68" t="s">
        <v>36</v>
      </c>
      <c r="B34" s="2"/>
      <c r="C34" s="2"/>
      <c r="D34" s="21">
        <v>2294850664.36</v>
      </c>
      <c r="E34" s="21"/>
      <c r="F34" s="63"/>
      <c r="G34" s="14" t="s">
        <v>37</v>
      </c>
      <c r="H34" s="2"/>
      <c r="I34" s="2"/>
      <c r="J34" s="32">
        <v>3228.07</v>
      </c>
      <c r="K34" s="2"/>
      <c r="L34" s="62"/>
      <c r="M34" s="2"/>
    </row>
    <row r="35" spans="1:13" ht="12.75">
      <c r="A35" s="14" t="s">
        <v>38</v>
      </c>
      <c r="B35" s="2"/>
      <c r="C35" s="2"/>
      <c r="D35" s="21">
        <v>0</v>
      </c>
      <c r="E35" s="67"/>
      <c r="F35" s="63"/>
      <c r="G35" s="2"/>
      <c r="H35" s="2"/>
      <c r="I35" s="2"/>
      <c r="J35" s="2"/>
      <c r="K35" s="2"/>
      <c r="L35" s="62"/>
      <c r="M35" s="2"/>
    </row>
    <row r="36" spans="1:13" ht="12.75">
      <c r="A36" s="14" t="s">
        <v>39</v>
      </c>
      <c r="B36" s="2"/>
      <c r="C36" s="2"/>
      <c r="D36" s="21">
        <v>0</v>
      </c>
      <c r="E36" s="67"/>
      <c r="F36" s="63"/>
      <c r="G36" s="20" t="s">
        <v>40</v>
      </c>
      <c r="H36" s="2"/>
      <c r="I36" s="2"/>
      <c r="J36" s="2"/>
      <c r="K36" s="2"/>
      <c r="L36" s="62"/>
      <c r="M36" s="2"/>
    </row>
    <row r="37" spans="1:13" ht="12.75">
      <c r="A37" s="14" t="s">
        <v>41</v>
      </c>
      <c r="B37" s="2"/>
      <c r="C37" s="2"/>
      <c r="D37" s="21">
        <v>0</v>
      </c>
      <c r="E37" s="67"/>
      <c r="F37" s="63"/>
      <c r="G37" s="2" t="s">
        <v>27</v>
      </c>
      <c r="H37" s="2"/>
      <c r="I37" s="2"/>
      <c r="J37" s="32">
        <v>9472187.84</v>
      </c>
      <c r="K37" s="2"/>
      <c r="L37" s="62"/>
      <c r="M37" s="2"/>
    </row>
    <row r="38" spans="1:13" ht="12.75">
      <c r="A38" s="20" t="s">
        <v>42</v>
      </c>
      <c r="B38" s="22"/>
      <c r="C38" s="22"/>
      <c r="D38" s="57">
        <v>5056952166.31</v>
      </c>
      <c r="E38" s="69" t="s">
        <v>146</v>
      </c>
      <c r="F38" s="70">
        <v>5056952166.309999</v>
      </c>
      <c r="G38" s="14" t="s">
        <v>43</v>
      </c>
      <c r="H38" s="2"/>
      <c r="I38" s="2"/>
      <c r="J38" s="62">
        <v>4418375938.110001</v>
      </c>
      <c r="K38" s="2"/>
      <c r="L38" s="62"/>
      <c r="M38" s="2"/>
    </row>
    <row r="39" spans="1:13" ht="12.75">
      <c r="A39" s="5" t="s">
        <v>44</v>
      </c>
      <c r="B39" s="2"/>
      <c r="C39" s="2"/>
      <c r="D39" s="21">
        <v>-493555346.81</v>
      </c>
      <c r="E39" s="67"/>
      <c r="F39" s="63"/>
      <c r="G39" s="14" t="s">
        <v>45</v>
      </c>
      <c r="H39" s="2"/>
      <c r="I39" s="18"/>
      <c r="J39" s="71">
        <v>360</v>
      </c>
      <c r="K39" s="2"/>
      <c r="L39" s="62"/>
      <c r="M39" s="2"/>
    </row>
    <row r="40" spans="1:13" ht="12.75">
      <c r="A40" s="5" t="s">
        <v>46</v>
      </c>
      <c r="D40" s="21">
        <v>-4047835.99</v>
      </c>
      <c r="E40" s="67"/>
      <c r="F40" s="63"/>
      <c r="G40" s="72" t="s">
        <v>47</v>
      </c>
      <c r="H40" s="72"/>
      <c r="I40" s="73"/>
      <c r="J40" s="72">
        <v>31</v>
      </c>
      <c r="L40" s="62"/>
      <c r="M40" s="2"/>
    </row>
    <row r="41" spans="1:13" ht="12.75">
      <c r="A41" s="45" t="s">
        <v>48</v>
      </c>
      <c r="D41" s="74">
        <v>4559348983.51</v>
      </c>
      <c r="E41" s="75"/>
      <c r="F41" s="63"/>
      <c r="G41" s="22" t="s">
        <v>49</v>
      </c>
      <c r="H41" s="22"/>
      <c r="I41" s="22"/>
      <c r="J41" s="76">
        <v>0.024895935127157594</v>
      </c>
      <c r="L41" s="62"/>
      <c r="M41" s="2"/>
    </row>
    <row r="42" spans="2:13" ht="12.75">
      <c r="B42" s="54"/>
      <c r="D42" s="75"/>
      <c r="E42" s="69"/>
      <c r="F42" s="62"/>
      <c r="G42" s="14" t="s">
        <v>50</v>
      </c>
      <c r="H42" s="2"/>
      <c r="I42" s="2"/>
      <c r="J42" s="77">
        <v>0.01</v>
      </c>
      <c r="L42" s="62"/>
      <c r="M42" s="2"/>
    </row>
    <row r="43" spans="1:13" ht="12.75">
      <c r="A43" s="14" t="s">
        <v>51</v>
      </c>
      <c r="B43" s="2"/>
      <c r="C43" s="2"/>
      <c r="D43" s="54">
        <v>4418375938.110001</v>
      </c>
      <c r="E43" s="78"/>
      <c r="F43" s="62"/>
      <c r="L43" s="62"/>
      <c r="M43" s="2"/>
    </row>
    <row r="44" spans="1:13" ht="12.75">
      <c r="A44" s="14" t="s">
        <v>52</v>
      </c>
      <c r="B44" s="2"/>
      <c r="C44" s="2"/>
      <c r="D44" s="53">
        <v>0.4545288867540455</v>
      </c>
      <c r="E44" s="77"/>
      <c r="F44" s="62"/>
      <c r="L44" s="62"/>
      <c r="M44" s="2"/>
    </row>
    <row r="45" spans="1:13" ht="12.75">
      <c r="A45" s="14" t="s">
        <v>53</v>
      </c>
      <c r="B45" s="2"/>
      <c r="C45" s="2"/>
      <c r="D45" s="53">
        <v>0.377456714</v>
      </c>
      <c r="E45" s="79"/>
      <c r="F45" s="62"/>
      <c r="G45" s="14" t="s">
        <v>54</v>
      </c>
      <c r="H45" s="14"/>
      <c r="I45" s="80"/>
      <c r="J45" s="81">
        <v>0.014895935127157594</v>
      </c>
      <c r="K45" s="2"/>
      <c r="L45" s="82"/>
      <c r="M45" s="2"/>
    </row>
    <row r="46" spans="1:13" ht="12.75">
      <c r="A46" s="14" t="s">
        <v>55</v>
      </c>
      <c r="B46" s="2"/>
      <c r="C46" s="2"/>
      <c r="D46" s="53">
        <v>0.4317910652</v>
      </c>
      <c r="E46" s="79"/>
      <c r="F46" s="62"/>
      <c r="G46" s="30" t="s">
        <v>56</v>
      </c>
      <c r="H46" s="60"/>
      <c r="I46" s="60"/>
      <c r="J46" s="73">
        <v>0.005371484615384616</v>
      </c>
      <c r="K46" s="83"/>
      <c r="L46" s="77"/>
      <c r="M46" s="2"/>
    </row>
    <row r="47" spans="1:13" ht="12.75">
      <c r="A47" s="14" t="s">
        <v>57</v>
      </c>
      <c r="B47" s="2"/>
      <c r="C47" s="2"/>
      <c r="D47" s="53">
        <v>0.4212588886513486</v>
      </c>
      <c r="E47" s="21"/>
      <c r="F47" s="62"/>
      <c r="G47" s="59" t="s">
        <v>58</v>
      </c>
      <c r="H47" s="84"/>
      <c r="I47" s="84"/>
      <c r="J47" s="85">
        <v>0.009524450511772978</v>
      </c>
      <c r="L47" s="62"/>
      <c r="M47" s="2"/>
    </row>
    <row r="48" spans="1:13" ht="12.75">
      <c r="A48" s="2"/>
      <c r="B48" s="2"/>
      <c r="C48" s="2"/>
      <c r="D48" s="2"/>
      <c r="E48" s="77"/>
      <c r="F48" s="62"/>
      <c r="G48" s="26"/>
      <c r="H48" s="26"/>
      <c r="I48" s="26"/>
      <c r="L48" s="62"/>
      <c r="M48" s="2"/>
    </row>
    <row r="49" spans="1:13" ht="12.75">
      <c r="A49" s="14" t="s">
        <v>59</v>
      </c>
      <c r="B49" s="2"/>
      <c r="C49" s="2"/>
      <c r="D49" s="32">
        <v>352653765.43</v>
      </c>
      <c r="E49" s="18"/>
      <c r="F49" s="62"/>
      <c r="L49" s="2"/>
      <c r="M49" s="2"/>
    </row>
    <row r="50" spans="1:13" ht="12.75">
      <c r="A50" s="14" t="s">
        <v>60</v>
      </c>
      <c r="B50" s="2"/>
      <c r="C50" s="2"/>
      <c r="D50" s="86">
        <v>0.07734739470601143</v>
      </c>
      <c r="E50" s="77"/>
      <c r="F50" s="62"/>
      <c r="G50" s="2"/>
      <c r="H50" s="2"/>
      <c r="I50" s="2"/>
      <c r="J50" s="2"/>
      <c r="K50" s="2"/>
      <c r="L50" s="2"/>
      <c r="M50" s="2"/>
    </row>
    <row r="51" spans="5:13" ht="12.75">
      <c r="E51" s="31"/>
      <c r="F51" s="62"/>
      <c r="L51" s="2"/>
      <c r="M51" s="2"/>
    </row>
    <row r="52" spans="1:13" ht="12.75">
      <c r="A52" s="14" t="s">
        <v>61</v>
      </c>
      <c r="B52" s="2"/>
      <c r="C52" s="2"/>
      <c r="D52" s="62">
        <v>0</v>
      </c>
      <c r="E52" s="31"/>
      <c r="F52" s="62"/>
      <c r="L52" s="2"/>
      <c r="M52" s="2"/>
    </row>
    <row r="53" spans="1:13" ht="12.75">
      <c r="A53" s="2"/>
      <c r="B53" s="2"/>
      <c r="C53" s="2"/>
      <c r="D53" s="2"/>
      <c r="E53" s="87"/>
      <c r="F53" s="62"/>
      <c r="L53" s="2"/>
      <c r="M53" s="2"/>
    </row>
    <row r="54" spans="1:13" ht="12.75">
      <c r="A54" s="14" t="s">
        <v>62</v>
      </c>
      <c r="B54" s="2"/>
      <c r="C54" s="2"/>
      <c r="D54" s="32">
        <v>0</v>
      </c>
      <c r="E54" s="2"/>
      <c r="F54" s="62"/>
      <c r="L54" s="2"/>
      <c r="M54" s="2"/>
    </row>
    <row r="55" spans="1:13" ht="12.75">
      <c r="A55" s="14" t="s">
        <v>63</v>
      </c>
      <c r="B55" s="60"/>
      <c r="C55" s="60"/>
      <c r="D55" s="88">
        <v>0</v>
      </c>
      <c r="E55" s="21"/>
      <c r="F55" s="62"/>
      <c r="L55" s="2"/>
      <c r="M55" s="2"/>
    </row>
    <row r="56" spans="1:13" ht="12.75">
      <c r="A56" s="14" t="s">
        <v>64</v>
      </c>
      <c r="B56" s="60"/>
      <c r="C56" s="60"/>
      <c r="D56" s="77">
        <v>0</v>
      </c>
      <c r="E56" s="21"/>
      <c r="F56" s="62"/>
      <c r="L56" s="2"/>
      <c r="M56" s="2"/>
    </row>
    <row r="57" spans="1:13" ht="12.75">
      <c r="A57" s="89"/>
      <c r="B57" s="60"/>
      <c r="C57" s="60"/>
      <c r="D57" s="60"/>
      <c r="E57" s="21"/>
      <c r="F57" s="62"/>
      <c r="L57" s="2"/>
      <c r="M57" s="2"/>
    </row>
    <row r="58" spans="1:6" ht="12.75">
      <c r="A58" s="20" t="s">
        <v>65</v>
      </c>
      <c r="B58" s="2"/>
      <c r="C58" s="2"/>
      <c r="D58" s="2"/>
      <c r="F58" s="62"/>
    </row>
    <row r="59" spans="1:6" ht="12.75">
      <c r="A59" s="14" t="s">
        <v>28</v>
      </c>
      <c r="B59" s="2"/>
      <c r="C59" s="2"/>
      <c r="D59" s="21">
        <v>2008279496.41</v>
      </c>
      <c r="F59" s="62"/>
    </row>
    <row r="60" spans="1:6" ht="12.75">
      <c r="A60" s="14" t="s">
        <v>27</v>
      </c>
      <c r="B60" s="2"/>
      <c r="C60" s="2"/>
      <c r="D60" s="21">
        <v>9472187.84</v>
      </c>
      <c r="F60" s="62"/>
    </row>
    <row r="61" spans="1:6" ht="12.75">
      <c r="A61" s="20" t="s">
        <v>66</v>
      </c>
      <c r="C61" s="22"/>
      <c r="D61" s="57">
        <v>2017751684.25</v>
      </c>
      <c r="F61" s="62"/>
    </row>
  </sheetData>
  <sheetProtection/>
  <conditionalFormatting sqref="E38">
    <cfRule type="containsText" priority="3" dxfId="20" operator="containsText" stopIfTrue="1" text="Recon Error">
      <formula>NOT(ISERROR(SEARCH("Recon Error",E38)))</formula>
    </cfRule>
    <cfRule type="cellIs" priority="4" dxfId="20" operator="equal" stopIfTrue="1">
      <formula>"Recon Error: Activity &lt;&gt; Balance"</formula>
    </cfRule>
  </conditionalFormatting>
  <conditionalFormatting sqref="E41">
    <cfRule type="containsText" priority="1" dxfId="20" operator="containsText" stopIfTrue="1" text="Recon Error">
      <formula>NOT(ISERROR(SEARCH("Recon Error",E41)))</formula>
    </cfRule>
    <cfRule type="cellIs" priority="2" dxfId="20" operator="equal" stopIfTrue="1">
      <formula>"Recon Error: Activity &lt;&gt; Balance"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10" customWidth="1"/>
    <col min="2" max="2" width="8.8515625" style="110" customWidth="1"/>
    <col min="3" max="3" width="12.7109375" style="110" customWidth="1"/>
    <col min="4" max="4" width="23.57421875" style="110" customWidth="1"/>
    <col min="5" max="5" width="20.00390625" style="110" bestFit="1" customWidth="1"/>
    <col min="6" max="6" width="18.421875" style="110" customWidth="1"/>
    <col min="7" max="7" width="14.7109375" style="110" customWidth="1"/>
    <col min="8" max="8" width="17.8515625" style="110" customWidth="1"/>
    <col min="9" max="9" width="17.8515625" style="110" bestFit="1" customWidth="1"/>
    <col min="10" max="10" width="14.28125" style="110" customWidth="1"/>
    <col min="11" max="11" width="11.00390625" style="110" customWidth="1"/>
    <col min="12" max="12" width="7.8515625" style="110" customWidth="1"/>
    <col min="13" max="14" width="8.8515625" style="110" customWidth="1"/>
    <col min="15" max="16384" width="9.140625" style="110" customWidth="1"/>
  </cols>
  <sheetData>
    <row r="1" spans="2:16" s="92" customFormat="1" ht="12.75">
      <c r="B1" s="90" t="s">
        <v>148</v>
      </c>
      <c r="C1" s="91"/>
      <c r="D1" s="91"/>
      <c r="E1" s="91"/>
      <c r="F1" s="91"/>
      <c r="G1" s="91"/>
      <c r="H1" s="91"/>
      <c r="I1" s="91"/>
      <c r="J1" s="91"/>
      <c r="K1" s="91"/>
      <c r="P1" s="91"/>
    </row>
    <row r="2" spans="2:16" s="92" customFormat="1" ht="12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P2" s="91"/>
    </row>
    <row r="3" spans="2:11" s="92" customFormat="1" ht="12" customHeight="1">
      <c r="B3" s="93" t="s">
        <v>67</v>
      </c>
      <c r="C3" s="94" t="s">
        <v>2</v>
      </c>
      <c r="D3" s="94" t="s">
        <v>3</v>
      </c>
      <c r="E3" s="95" t="s">
        <v>4</v>
      </c>
      <c r="F3" s="91"/>
      <c r="G3" s="91"/>
      <c r="H3" s="96" t="s">
        <v>68</v>
      </c>
      <c r="I3" s="97">
        <v>0.3841</v>
      </c>
      <c r="J3" s="98"/>
      <c r="K3" s="91"/>
    </row>
    <row r="4" spans="2:11" s="92" customFormat="1" ht="12.75">
      <c r="B4" s="99" t="s">
        <v>5</v>
      </c>
      <c r="C4" s="100">
        <v>41334</v>
      </c>
      <c r="D4" s="100">
        <v>41348</v>
      </c>
      <c r="E4" s="101">
        <v>41379</v>
      </c>
      <c r="F4" s="91"/>
      <c r="G4" s="91"/>
      <c r="H4" s="96" t="s">
        <v>69</v>
      </c>
      <c r="I4" s="97">
        <v>0.765</v>
      </c>
      <c r="J4" s="91"/>
      <c r="K4" s="91"/>
    </row>
    <row r="5" spans="2:11" s="92" customFormat="1" ht="12" customHeight="1">
      <c r="B5" s="102" t="s">
        <v>6</v>
      </c>
      <c r="C5" s="103">
        <v>41364</v>
      </c>
      <c r="D5" s="103">
        <v>41379</v>
      </c>
      <c r="E5" s="104"/>
      <c r="F5" s="91"/>
      <c r="G5" s="91"/>
      <c r="H5" s="91"/>
      <c r="I5" s="91"/>
      <c r="J5" s="91"/>
      <c r="K5" s="105"/>
    </row>
    <row r="6" spans="2:11" s="92" customFormat="1" ht="12" customHeight="1">
      <c r="B6" s="106" t="s">
        <v>7</v>
      </c>
      <c r="C6" s="247">
        <v>31</v>
      </c>
      <c r="D6" s="107"/>
      <c r="E6" s="108"/>
      <c r="F6" s="91"/>
      <c r="G6" s="91"/>
      <c r="H6" s="91"/>
      <c r="I6" s="91"/>
      <c r="J6" s="91"/>
      <c r="K6" s="105"/>
    </row>
    <row r="7" spans="2:11" s="92" customFormat="1" ht="12.7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9" ht="12.75">
      <c r="B8" s="109" t="s">
        <v>70</v>
      </c>
      <c r="G8" s="111" t="s">
        <v>71</v>
      </c>
      <c r="H8" s="111" t="s">
        <v>72</v>
      </c>
      <c r="I8" s="111" t="s">
        <v>73</v>
      </c>
    </row>
    <row r="9" spans="2:9" ht="12.75">
      <c r="B9" s="110" t="s">
        <v>149</v>
      </c>
      <c r="G9" s="112" t="s">
        <v>74</v>
      </c>
      <c r="H9" s="112" t="s">
        <v>67</v>
      </c>
      <c r="I9" s="112" t="s">
        <v>67</v>
      </c>
    </row>
    <row r="10" spans="6:9" ht="12.75">
      <c r="F10" s="113"/>
      <c r="G10" s="114">
        <v>42415</v>
      </c>
      <c r="H10" s="114">
        <v>42217</v>
      </c>
      <c r="I10" s="115" t="s">
        <v>115</v>
      </c>
    </row>
    <row r="11" spans="3:9" ht="12.75">
      <c r="C11" s="110" t="s">
        <v>75</v>
      </c>
      <c r="E11" s="116">
        <v>1000000000</v>
      </c>
      <c r="I11" s="115"/>
    </row>
    <row r="12" ht="12.75">
      <c r="F12" s="114"/>
    </row>
    <row r="13" ht="12.75">
      <c r="E13" s="117"/>
    </row>
    <row r="14" spans="2:5" ht="12.75">
      <c r="B14" s="110" t="s">
        <v>76</v>
      </c>
      <c r="E14" s="118">
        <v>1000000000</v>
      </c>
    </row>
    <row r="15" spans="2:6" ht="12.75">
      <c r="B15" s="110" t="s">
        <v>77</v>
      </c>
      <c r="D15" s="119"/>
      <c r="E15" s="116">
        <v>242200000</v>
      </c>
      <c r="F15" s="120"/>
    </row>
    <row r="16" spans="2:6" ht="12.75">
      <c r="B16" s="110" t="s">
        <v>78</v>
      </c>
      <c r="D16" s="119"/>
      <c r="E16" s="116">
        <v>0</v>
      </c>
      <c r="F16" s="120"/>
    </row>
    <row r="17" spans="2:6" ht="12.75">
      <c r="B17" s="110" t="s">
        <v>79</v>
      </c>
      <c r="D17" s="119"/>
      <c r="E17" s="116">
        <v>0</v>
      </c>
      <c r="F17" s="120"/>
    </row>
    <row r="18" spans="2:7" ht="12.75">
      <c r="B18" s="110" t="s">
        <v>61</v>
      </c>
      <c r="D18" s="119"/>
      <c r="E18" s="116">
        <v>0</v>
      </c>
      <c r="G18" s="110" t="s">
        <v>80</v>
      </c>
    </row>
    <row r="19" spans="2:5" ht="12.75">
      <c r="B19" s="113" t="s">
        <v>81</v>
      </c>
      <c r="C19" s="113"/>
      <c r="D19" s="121"/>
      <c r="E19" s="122">
        <v>1242200000</v>
      </c>
    </row>
    <row r="20" spans="2:5" ht="12.75">
      <c r="B20" s="113"/>
      <c r="C20" s="113"/>
      <c r="D20" s="121"/>
      <c r="E20" s="123"/>
    </row>
    <row r="21" spans="2:10" ht="12.75">
      <c r="B21" s="110" t="s">
        <v>14</v>
      </c>
      <c r="D21" s="124"/>
      <c r="E21" s="116">
        <v>1242200000</v>
      </c>
      <c r="F21" s="125"/>
      <c r="H21" s="248" t="s">
        <v>82</v>
      </c>
      <c r="I21" s="248"/>
      <c r="J21" s="248"/>
    </row>
    <row r="22" spans="2:9" ht="12.75">
      <c r="B22" s="110" t="s">
        <v>16</v>
      </c>
      <c r="E22" s="116">
        <v>509045944.56619096</v>
      </c>
      <c r="F22" s="126"/>
      <c r="H22" s="127" t="s">
        <v>83</v>
      </c>
      <c r="I22" s="118">
        <v>0</v>
      </c>
    </row>
    <row r="23" spans="5:9" ht="12.75">
      <c r="E23" s="128"/>
      <c r="F23" s="129"/>
      <c r="H23" s="127" t="s">
        <v>150</v>
      </c>
      <c r="I23" s="118">
        <v>0</v>
      </c>
    </row>
    <row r="24" spans="2:9" ht="12.75">
      <c r="B24" s="113" t="s">
        <v>84</v>
      </c>
      <c r="C24" s="113"/>
      <c r="D24" s="113"/>
      <c r="E24" s="130">
        <v>1751245944.566191</v>
      </c>
      <c r="F24" s="129"/>
      <c r="H24" s="127" t="s">
        <v>85</v>
      </c>
      <c r="I24" s="131">
        <v>0</v>
      </c>
    </row>
    <row r="25" spans="5:9" ht="12.75">
      <c r="E25" s="125"/>
      <c r="F25" s="132"/>
      <c r="H25" s="127" t="s">
        <v>86</v>
      </c>
      <c r="I25" s="118">
        <v>0</v>
      </c>
    </row>
    <row r="26" spans="2:6" ht="12.75">
      <c r="B26" s="110" t="s">
        <v>87</v>
      </c>
      <c r="E26" s="125">
        <v>1.751245944566191</v>
      </c>
      <c r="F26" s="133"/>
    </row>
    <row r="27" ht="12.75">
      <c r="F27" s="132"/>
    </row>
    <row r="28" ht="12.75">
      <c r="F28" s="132"/>
    </row>
    <row r="29" spans="2:6" ht="12.75">
      <c r="B29" s="113" t="s">
        <v>88</v>
      </c>
      <c r="F29" s="132"/>
    </row>
    <row r="30" spans="2:7" ht="12.75">
      <c r="B30" s="110" t="s">
        <v>89</v>
      </c>
      <c r="F30" s="134"/>
      <c r="G30" s="111"/>
    </row>
    <row r="31" spans="6:10" ht="12.75">
      <c r="F31" s="135"/>
      <c r="G31" s="111"/>
      <c r="H31" s="249" t="s">
        <v>90</v>
      </c>
      <c r="I31" s="249"/>
      <c r="J31" s="249"/>
    </row>
    <row r="32" spans="5:9" ht="12.75">
      <c r="E32" s="136" t="s">
        <v>91</v>
      </c>
      <c r="F32" s="135"/>
      <c r="G32" s="137"/>
      <c r="H32" s="127" t="s">
        <v>7</v>
      </c>
      <c r="I32" s="138">
        <v>31</v>
      </c>
    </row>
    <row r="33" spans="5:9" ht="12.75">
      <c r="E33" s="139" t="s">
        <v>92</v>
      </c>
      <c r="F33" s="140"/>
      <c r="G33" s="141"/>
      <c r="H33" s="127" t="s">
        <v>93</v>
      </c>
      <c r="I33" s="142">
        <v>0.002032</v>
      </c>
    </row>
    <row r="34" spans="2:9" ht="12.75">
      <c r="B34" s="110" t="s">
        <v>94</v>
      </c>
      <c r="E34" s="143">
        <v>4770380998.36</v>
      </c>
      <c r="F34" s="144"/>
      <c r="G34" s="132"/>
      <c r="H34" s="127" t="s">
        <v>95</v>
      </c>
      <c r="I34" s="145">
        <v>0.003</v>
      </c>
    </row>
    <row r="35" spans="2:9" ht="12.75">
      <c r="B35" s="110" t="s">
        <v>28</v>
      </c>
      <c r="E35" s="120">
        <v>-2008279496.41</v>
      </c>
      <c r="F35" s="144"/>
      <c r="G35" s="132"/>
      <c r="H35" s="127"/>
      <c r="I35" s="146">
        <v>0.005032</v>
      </c>
    </row>
    <row r="36" spans="2:8" ht="12.75">
      <c r="B36" s="110" t="s">
        <v>36</v>
      </c>
      <c r="E36" s="120">
        <v>2294850664.36</v>
      </c>
      <c r="F36" s="144"/>
      <c r="G36" s="132"/>
      <c r="H36" s="127"/>
    </row>
    <row r="37" spans="2:10" ht="12.75">
      <c r="B37" s="147" t="s">
        <v>38</v>
      </c>
      <c r="E37" s="120">
        <v>0</v>
      </c>
      <c r="F37" s="144"/>
      <c r="G37" s="132"/>
      <c r="H37" s="127"/>
      <c r="I37" s="148" t="s">
        <v>96</v>
      </c>
      <c r="J37" s="148" t="s">
        <v>97</v>
      </c>
    </row>
    <row r="38" spans="2:10" ht="12.75">
      <c r="B38" s="147" t="s">
        <v>39</v>
      </c>
      <c r="E38" s="120">
        <v>0</v>
      </c>
      <c r="F38" s="144"/>
      <c r="G38" s="132"/>
      <c r="H38" s="127" t="s">
        <v>98</v>
      </c>
      <c r="I38" s="118">
        <v>433311.11</v>
      </c>
      <c r="J38" s="149">
        <v>0.43331111</v>
      </c>
    </row>
    <row r="39" spans="2:12" s="113" customFormat="1" ht="12.75">
      <c r="B39" s="147" t="s">
        <v>41</v>
      </c>
      <c r="C39" s="110"/>
      <c r="D39" s="110"/>
      <c r="E39" s="120">
        <v>0</v>
      </c>
      <c r="F39" s="144"/>
      <c r="G39" s="132"/>
      <c r="H39" s="127" t="s">
        <v>99</v>
      </c>
      <c r="I39" s="150">
        <v>0</v>
      </c>
      <c r="J39" s="143">
        <v>0</v>
      </c>
      <c r="K39" s="151"/>
      <c r="L39" s="110"/>
    </row>
    <row r="40" spans="2:11" ht="12.75">
      <c r="B40" s="110" t="s">
        <v>100</v>
      </c>
      <c r="E40" s="120">
        <v>0</v>
      </c>
      <c r="F40" s="144"/>
      <c r="G40" s="132"/>
      <c r="H40" s="127"/>
      <c r="I40" s="152"/>
      <c r="J40" s="153"/>
      <c r="K40" s="154"/>
    </row>
    <row r="41" spans="2:11" ht="12.75">
      <c r="B41" s="110" t="s">
        <v>101</v>
      </c>
      <c r="E41" s="120">
        <v>0</v>
      </c>
      <c r="F41" s="144"/>
      <c r="G41" s="132"/>
      <c r="H41" s="127"/>
      <c r="I41" s="155"/>
      <c r="J41" s="150">
        <v>0.43331111</v>
      </c>
      <c r="K41" s="154"/>
    </row>
    <row r="42" spans="2:12" ht="12.75">
      <c r="B42" s="92" t="s">
        <v>44</v>
      </c>
      <c r="C42" s="113"/>
      <c r="D42" s="113"/>
      <c r="E42" s="120">
        <v>-493555346.81</v>
      </c>
      <c r="F42" s="144"/>
      <c r="G42" s="156"/>
      <c r="K42" s="113"/>
      <c r="L42" s="113"/>
    </row>
    <row r="43" spans="2:10" ht="12.75">
      <c r="B43" s="92" t="s">
        <v>102</v>
      </c>
      <c r="E43" s="120">
        <v>-4047835.99</v>
      </c>
      <c r="F43" s="144"/>
      <c r="G43" s="132"/>
      <c r="H43" s="127" t="s">
        <v>103</v>
      </c>
      <c r="I43" s="118">
        <v>433311.11</v>
      </c>
      <c r="J43" s="157">
        <v>0.005031999987096774</v>
      </c>
    </row>
    <row r="44" spans="2:9" ht="12.75">
      <c r="B44" s="113" t="s">
        <v>86</v>
      </c>
      <c r="C44" s="113"/>
      <c r="D44" s="113"/>
      <c r="E44" s="158">
        <v>4559348983.51</v>
      </c>
      <c r="F44" s="159" t="s">
        <v>80</v>
      </c>
      <c r="G44" s="132"/>
      <c r="H44" s="160" t="s">
        <v>50</v>
      </c>
      <c r="I44" s="152">
        <v>1035166.67</v>
      </c>
    </row>
    <row r="45" spans="5:9" ht="12.75">
      <c r="E45" s="161"/>
      <c r="F45" s="161"/>
      <c r="G45" s="161"/>
      <c r="H45" s="110" t="s">
        <v>104</v>
      </c>
      <c r="I45" s="162">
        <v>1314796.7422481596</v>
      </c>
    </row>
    <row r="46" spans="2:7" ht="12.75">
      <c r="B46" s="163" t="s">
        <v>105</v>
      </c>
      <c r="E46" s="124">
        <v>0.3841</v>
      </c>
      <c r="F46" s="164"/>
      <c r="G46" s="161"/>
    </row>
    <row r="47" spans="5:12" ht="12.75">
      <c r="E47" s="165"/>
      <c r="G47" s="165"/>
      <c r="K47" s="166"/>
      <c r="L47" s="166"/>
    </row>
    <row r="48" spans="2:12" ht="12.75">
      <c r="B48" s="110" t="s">
        <v>106</v>
      </c>
      <c r="E48" s="167">
        <v>4418375938.110001</v>
      </c>
      <c r="G48" s="120"/>
      <c r="K48" s="166"/>
      <c r="L48" s="166"/>
    </row>
    <row r="49" spans="2:13" ht="12.75">
      <c r="B49" s="105" t="s">
        <v>52</v>
      </c>
      <c r="E49" s="125">
        <v>0.4545288867540455</v>
      </c>
      <c r="H49" s="249" t="s">
        <v>107</v>
      </c>
      <c r="I49" s="249"/>
      <c r="J49" s="249"/>
      <c r="L49" s="166"/>
      <c r="M49" s="168"/>
    </row>
    <row r="50" spans="2:13" ht="12.75">
      <c r="B50" s="169"/>
      <c r="E50" s="125"/>
      <c r="M50" s="170"/>
    </row>
    <row r="51" spans="2:9" ht="12.75">
      <c r="B51" s="113" t="s">
        <v>108</v>
      </c>
      <c r="H51" s="127" t="s">
        <v>109</v>
      </c>
      <c r="I51" s="171">
        <v>5000000</v>
      </c>
    </row>
    <row r="52" spans="2:9" ht="12.75">
      <c r="B52" s="110" t="s">
        <v>110</v>
      </c>
      <c r="F52" s="111"/>
      <c r="H52" s="127" t="s">
        <v>111</v>
      </c>
      <c r="I52" s="172">
        <v>5000000</v>
      </c>
    </row>
    <row r="53" spans="8:14" ht="12.75">
      <c r="H53" s="127" t="s">
        <v>112</v>
      </c>
      <c r="I53" s="171">
        <v>0</v>
      </c>
      <c r="N53" s="173"/>
    </row>
    <row r="54" spans="5:9" ht="12.75">
      <c r="E54" s="136" t="s">
        <v>91</v>
      </c>
      <c r="F54" s="137"/>
      <c r="H54" s="137"/>
      <c r="I54" s="140"/>
    </row>
    <row r="55" spans="5:13" ht="12.75">
      <c r="E55" s="139" t="s">
        <v>92</v>
      </c>
      <c r="F55" s="135"/>
      <c r="H55" s="140"/>
      <c r="I55" s="143"/>
      <c r="M55" s="174"/>
    </row>
    <row r="56" spans="2:13" ht="12.75">
      <c r="B56" s="110" t="s">
        <v>27</v>
      </c>
      <c r="E56" s="143">
        <v>9472187.84</v>
      </c>
      <c r="F56" s="175"/>
      <c r="H56" s="175"/>
      <c r="I56" s="165"/>
      <c r="M56" s="174"/>
    </row>
    <row r="57" spans="2:9" ht="12.75">
      <c r="B57" s="110" t="s">
        <v>113</v>
      </c>
      <c r="E57" s="176">
        <v>0</v>
      </c>
      <c r="F57" s="176"/>
      <c r="H57" s="163"/>
      <c r="I57" s="165"/>
    </row>
    <row r="58" spans="2:9" ht="12.75">
      <c r="B58" s="110" t="s">
        <v>35</v>
      </c>
      <c r="E58" s="165">
        <v>0</v>
      </c>
      <c r="F58" s="163"/>
      <c r="H58" s="163"/>
      <c r="I58" s="165"/>
    </row>
    <row r="59" spans="2:8" ht="12.75">
      <c r="B59" s="110" t="s">
        <v>114</v>
      </c>
      <c r="E59" s="177">
        <v>9472187.84</v>
      </c>
      <c r="F59" s="178"/>
      <c r="H59" s="178"/>
    </row>
    <row r="60" ht="12.75">
      <c r="F60" s="132"/>
    </row>
    <row r="64" spans="5:6" ht="12.75">
      <c r="E64" s="179"/>
      <c r="F64" s="179"/>
    </row>
    <row r="65" spans="5:6" ht="12.75">
      <c r="E65" s="179"/>
      <c r="F65" s="179"/>
    </row>
    <row r="66" spans="5:6" ht="12.75">
      <c r="E66" s="179"/>
      <c r="F66" s="179"/>
    </row>
    <row r="67" spans="5:6" ht="12.75">
      <c r="E67" s="179"/>
      <c r="F67" s="179"/>
    </row>
  </sheetData>
  <sheetProtection/>
  <mergeCells count="3">
    <mergeCell ref="H21:J21"/>
    <mergeCell ref="H31:J31"/>
    <mergeCell ref="H49:J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F19" sqref="F19"/>
    </sheetView>
  </sheetViews>
  <sheetFormatPr defaultColWidth="19.8515625" defaultRowHeight="15"/>
  <cols>
    <col min="1" max="16384" width="19.8515625" style="92" customWidth="1"/>
  </cols>
  <sheetData>
    <row r="1" spans="1:11" ht="12.75">
      <c r="A1" s="90" t="s">
        <v>0</v>
      </c>
      <c r="B1" s="91"/>
      <c r="C1" s="91"/>
      <c r="D1" s="91"/>
      <c r="I1" s="91"/>
      <c r="J1" s="91"/>
      <c r="K1" s="91"/>
    </row>
    <row r="2" spans="1:13" ht="12" customHeight="1">
      <c r="A2" s="91"/>
      <c r="B2" s="91"/>
      <c r="C2" s="91"/>
      <c r="D2" s="91"/>
      <c r="G2" s="183"/>
      <c r="H2" s="183"/>
      <c r="I2" s="184"/>
      <c r="J2" s="184"/>
      <c r="K2" s="184"/>
      <c r="L2" s="183"/>
      <c r="M2" s="183"/>
    </row>
    <row r="3" spans="1:13" ht="12" customHeight="1">
      <c r="A3" s="93" t="s">
        <v>67</v>
      </c>
      <c r="B3" s="94" t="s">
        <v>2</v>
      </c>
      <c r="C3" s="94" t="s">
        <v>3</v>
      </c>
      <c r="D3" s="95" t="s">
        <v>4</v>
      </c>
      <c r="G3" s="183"/>
      <c r="H3" s="183"/>
      <c r="I3" s="186"/>
      <c r="J3" s="186"/>
      <c r="K3" s="186"/>
      <c r="L3" s="183"/>
      <c r="M3" s="183"/>
    </row>
    <row r="4" spans="1:13" ht="12" customHeight="1">
      <c r="A4" s="187" t="s">
        <v>5</v>
      </c>
      <c r="B4" s="181">
        <v>41334</v>
      </c>
      <c r="C4" s="181">
        <v>41348</v>
      </c>
      <c r="D4" s="182">
        <v>41379</v>
      </c>
      <c r="G4" s="183"/>
      <c r="H4" s="183"/>
      <c r="I4" s="180"/>
      <c r="J4" s="180"/>
      <c r="K4" s="180"/>
      <c r="L4" s="183"/>
      <c r="M4" s="183"/>
    </row>
    <row r="5" spans="1:13" ht="12" customHeight="1">
      <c r="A5" s="188" t="s">
        <v>6</v>
      </c>
      <c r="B5" s="180">
        <v>41364</v>
      </c>
      <c r="C5" s="180">
        <v>41379</v>
      </c>
      <c r="D5" s="104"/>
      <c r="G5" s="183"/>
      <c r="H5" s="183"/>
      <c r="I5" s="180"/>
      <c r="J5" s="180"/>
      <c r="K5" s="180"/>
      <c r="L5" s="183"/>
      <c r="M5" s="183"/>
    </row>
    <row r="6" spans="1:13" ht="12" customHeight="1">
      <c r="A6" s="106" t="s">
        <v>7</v>
      </c>
      <c r="B6" s="107"/>
      <c r="C6" s="107"/>
      <c r="D6" s="108"/>
      <c r="G6" s="183"/>
      <c r="H6" s="183"/>
      <c r="I6" s="183"/>
      <c r="J6" s="184"/>
      <c r="K6" s="184"/>
      <c r="L6" s="183"/>
      <c r="M6" s="183"/>
    </row>
    <row r="7" spans="7:13" ht="12.75">
      <c r="G7" s="183"/>
      <c r="H7" s="183"/>
      <c r="I7" s="183"/>
      <c r="J7" s="183"/>
      <c r="K7" s="183"/>
      <c r="L7" s="183"/>
      <c r="M7" s="183"/>
    </row>
    <row r="8" spans="1:13" ht="12.75">
      <c r="A8" s="189" t="s">
        <v>116</v>
      </c>
      <c r="B8" s="190"/>
      <c r="C8" s="190"/>
      <c r="D8" s="190"/>
      <c r="E8" s="190"/>
      <c r="F8" s="190"/>
      <c r="G8" s="191"/>
      <c r="H8" s="183"/>
      <c r="I8" s="183"/>
      <c r="J8" s="183"/>
      <c r="K8" s="183"/>
      <c r="L8" s="183"/>
      <c r="M8" s="183"/>
    </row>
    <row r="9" spans="1:13" ht="12.75">
      <c r="A9" s="192"/>
      <c r="B9" s="183"/>
      <c r="C9" s="183"/>
      <c r="D9" s="183"/>
      <c r="E9" s="183"/>
      <c r="F9" s="183"/>
      <c r="G9" s="193"/>
      <c r="H9" s="183"/>
      <c r="I9" s="183"/>
      <c r="J9" s="183"/>
      <c r="K9" s="183"/>
      <c r="L9" s="183"/>
      <c r="M9" s="183"/>
    </row>
    <row r="10" spans="1:13" ht="25.5">
      <c r="A10" s="194"/>
      <c r="B10" s="195" t="s">
        <v>117</v>
      </c>
      <c r="C10" s="196" t="s">
        <v>118</v>
      </c>
      <c r="D10" s="196" t="s">
        <v>119</v>
      </c>
      <c r="E10" s="196" t="s">
        <v>120</v>
      </c>
      <c r="F10" s="197"/>
      <c r="G10" s="183"/>
      <c r="H10" s="197"/>
      <c r="I10" s="183"/>
      <c r="J10" s="183"/>
      <c r="K10" s="183"/>
      <c r="L10" s="183"/>
      <c r="M10" s="183"/>
    </row>
    <row r="11" spans="1:13" ht="12.75">
      <c r="A11" s="194"/>
      <c r="B11" s="198" t="s">
        <v>121</v>
      </c>
      <c r="C11" s="199">
        <v>297286075.6</v>
      </c>
      <c r="D11" s="200">
        <v>0.1</v>
      </c>
      <c r="E11" s="201">
        <v>0</v>
      </c>
      <c r="F11" s="201"/>
      <c r="G11" s="183"/>
      <c r="H11" s="202"/>
      <c r="I11" s="183"/>
      <c r="J11" s="183"/>
      <c r="K11" s="183"/>
      <c r="L11" s="183"/>
      <c r="M11" s="183"/>
    </row>
    <row r="12" spans="1:13" ht="12.75">
      <c r="A12" s="194"/>
      <c r="B12" s="198"/>
      <c r="C12" s="199"/>
      <c r="D12" s="200"/>
      <c r="E12" s="201"/>
      <c r="F12" s="201"/>
      <c r="G12" s="183"/>
      <c r="H12" s="202"/>
      <c r="I12" s="183"/>
      <c r="J12" s="183"/>
      <c r="K12" s="183"/>
      <c r="L12" s="183"/>
      <c r="M12" s="183"/>
    </row>
    <row r="13" spans="1:15" ht="12.75">
      <c r="A13" s="194"/>
      <c r="B13" s="198" t="s">
        <v>122</v>
      </c>
      <c r="C13" s="199">
        <v>160973909.2</v>
      </c>
      <c r="D13" s="203">
        <v>0.04</v>
      </c>
      <c r="E13" s="201">
        <v>0</v>
      </c>
      <c r="F13" s="201"/>
      <c r="G13" s="183"/>
      <c r="H13" s="202"/>
      <c r="I13" s="183"/>
      <c r="M13" s="204"/>
      <c r="N13" s="205"/>
      <c r="O13" s="206"/>
    </row>
    <row r="14" spans="1:13" ht="12.75">
      <c r="A14" s="194"/>
      <c r="B14" s="198" t="s">
        <v>123</v>
      </c>
      <c r="C14" s="199">
        <v>100340459.1</v>
      </c>
      <c r="D14" s="203">
        <v>0.035</v>
      </c>
      <c r="E14" s="201">
        <v>0</v>
      </c>
      <c r="F14" s="201"/>
      <c r="G14" s="183"/>
      <c r="H14" s="202"/>
      <c r="I14" s="183"/>
      <c r="J14" s="183"/>
      <c r="K14" s="183"/>
      <c r="L14" s="183"/>
      <c r="M14" s="183"/>
    </row>
    <row r="15" spans="1:13" ht="12.75">
      <c r="A15" s="194"/>
      <c r="B15" s="198" t="s">
        <v>124</v>
      </c>
      <c r="C15" s="207">
        <v>94463885.54</v>
      </c>
      <c r="D15" s="203">
        <v>0.0325</v>
      </c>
      <c r="E15" s="201">
        <v>0</v>
      </c>
      <c r="F15" s="201"/>
      <c r="G15" s="183"/>
      <c r="H15" s="202"/>
      <c r="I15" s="183"/>
      <c r="J15" s="183"/>
      <c r="K15" s="183"/>
      <c r="L15" s="183"/>
      <c r="M15" s="183"/>
    </row>
    <row r="16" spans="1:13" ht="12.75">
      <c r="A16" s="194"/>
      <c r="B16" s="198"/>
      <c r="C16" s="207"/>
      <c r="D16" s="200"/>
      <c r="E16" s="201"/>
      <c r="F16" s="201"/>
      <c r="G16" s="183"/>
      <c r="H16" s="202"/>
      <c r="I16" s="183"/>
      <c r="J16" s="183"/>
      <c r="K16" s="183"/>
      <c r="L16" s="183"/>
      <c r="M16" s="183"/>
    </row>
    <row r="17" spans="1:13" ht="12.75">
      <c r="A17" s="194"/>
      <c r="B17" s="198" t="s">
        <v>125</v>
      </c>
      <c r="C17" s="207">
        <v>85370300.29</v>
      </c>
      <c r="D17" s="203">
        <v>0.025</v>
      </c>
      <c r="E17" s="201">
        <v>0</v>
      </c>
      <c r="F17" s="201"/>
      <c r="G17" s="183"/>
      <c r="H17" s="202"/>
      <c r="I17" s="183"/>
      <c r="J17" s="183"/>
      <c r="K17" s="183"/>
      <c r="L17" s="183"/>
      <c r="M17" s="183"/>
    </row>
    <row r="18" spans="1:13" ht="12.75">
      <c r="A18" s="194"/>
      <c r="B18" s="198"/>
      <c r="C18" s="207">
        <v>0</v>
      </c>
      <c r="D18" s="203">
        <v>0.02</v>
      </c>
      <c r="E18" s="201">
        <v>0</v>
      </c>
      <c r="F18" s="201"/>
      <c r="G18" s="183"/>
      <c r="H18" s="202"/>
      <c r="I18" s="183"/>
      <c r="J18" s="183"/>
      <c r="K18" s="183"/>
      <c r="L18" s="183"/>
      <c r="M18" s="183"/>
    </row>
    <row r="19" spans="1:13" ht="12.75">
      <c r="A19" s="194"/>
      <c r="B19" s="198"/>
      <c r="C19" s="207">
        <v>0</v>
      </c>
      <c r="D19" s="208">
        <v>0.02</v>
      </c>
      <c r="E19" s="209">
        <v>0</v>
      </c>
      <c r="F19" s="201"/>
      <c r="G19" s="183"/>
      <c r="H19" s="202"/>
      <c r="I19" s="183"/>
      <c r="J19" s="183"/>
      <c r="K19" s="183"/>
      <c r="L19" s="183"/>
      <c r="M19" s="183"/>
    </row>
    <row r="20" spans="1:13" ht="12.75">
      <c r="A20" s="194"/>
      <c r="B20" s="210"/>
      <c r="C20" s="211">
        <v>738434629.7299999</v>
      </c>
      <c r="D20" s="212"/>
      <c r="E20" s="183"/>
      <c r="F20" s="201"/>
      <c r="G20" s="201"/>
      <c r="H20" s="201"/>
      <c r="I20" s="183"/>
      <c r="J20" s="183"/>
      <c r="K20" s="183"/>
      <c r="L20" s="183"/>
      <c r="M20" s="183"/>
    </row>
    <row r="21" spans="1:13" ht="12.75">
      <c r="A21" s="194"/>
      <c r="B21" s="198"/>
      <c r="C21" s="198"/>
      <c r="D21" s="198"/>
      <c r="E21" s="183"/>
      <c r="F21" s="198"/>
      <c r="G21" s="198"/>
      <c r="H21" s="213"/>
      <c r="I21" s="183"/>
      <c r="J21" s="183"/>
      <c r="K21" s="183"/>
      <c r="L21" s="183"/>
      <c r="M21" s="183"/>
    </row>
    <row r="22" spans="1:13" ht="12.75">
      <c r="A22" s="214"/>
      <c r="B22" s="107"/>
      <c r="C22" s="215" t="s">
        <v>126</v>
      </c>
      <c r="D22" s="107"/>
      <c r="E22" s="216">
        <v>0</v>
      </c>
      <c r="G22" s="183"/>
      <c r="H22" s="199"/>
      <c r="I22" s="183"/>
      <c r="J22" s="183"/>
      <c r="K22" s="183"/>
      <c r="L22" s="183"/>
      <c r="M22" s="183"/>
    </row>
    <row r="23" spans="7:13" ht="12.75">
      <c r="G23" s="183"/>
      <c r="H23" s="183"/>
      <c r="I23" s="183"/>
      <c r="J23" s="183"/>
      <c r="K23" s="183"/>
      <c r="L23" s="183"/>
      <c r="M23" s="183"/>
    </row>
    <row r="24" spans="1:13" ht="12.75">
      <c r="A24" s="189" t="s">
        <v>127</v>
      </c>
      <c r="B24" s="190"/>
      <c r="C24" s="217" t="s">
        <v>119</v>
      </c>
      <c r="D24" s="217" t="s">
        <v>96</v>
      </c>
      <c r="E24" s="218" t="s">
        <v>128</v>
      </c>
      <c r="G24" s="183"/>
      <c r="H24" s="183"/>
      <c r="I24" s="183"/>
      <c r="J24" s="183"/>
      <c r="K24" s="183"/>
      <c r="L24" s="183"/>
      <c r="M24" s="183"/>
    </row>
    <row r="25" spans="1:13" ht="12.75">
      <c r="A25" s="194"/>
      <c r="B25" s="183"/>
      <c r="C25" s="183"/>
      <c r="D25" s="183"/>
      <c r="E25" s="193"/>
      <c r="G25" s="183"/>
      <c r="H25" s="183"/>
      <c r="I25" s="183"/>
      <c r="J25" s="183"/>
      <c r="K25" s="183"/>
      <c r="L25" s="183"/>
      <c r="M25" s="183"/>
    </row>
    <row r="26" spans="1:13" ht="12.75">
      <c r="A26" s="194" t="s">
        <v>129</v>
      </c>
      <c r="B26" s="183"/>
      <c r="C26" s="219">
        <v>0.25</v>
      </c>
      <c r="D26" s="220">
        <v>0.4212588886513486</v>
      </c>
      <c r="E26" s="221" t="s">
        <v>130</v>
      </c>
      <c r="G26" s="183"/>
      <c r="H26" s="183"/>
      <c r="I26" s="183"/>
      <c r="J26" s="183"/>
      <c r="K26" s="183"/>
      <c r="L26" s="183"/>
      <c r="M26" s="183"/>
    </row>
    <row r="27" spans="1:13" ht="12.75">
      <c r="A27" s="194"/>
      <c r="B27" s="183"/>
      <c r="C27" s="183"/>
      <c r="D27" s="183"/>
      <c r="E27" s="193"/>
      <c r="G27" s="183"/>
      <c r="H27" s="183"/>
      <c r="I27" s="183"/>
      <c r="J27" s="183"/>
      <c r="K27" s="183"/>
      <c r="L27" s="183"/>
      <c r="M27" s="183"/>
    </row>
    <row r="28" spans="1:13" ht="12.75">
      <c r="A28" s="194" t="s">
        <v>77</v>
      </c>
      <c r="B28" s="183"/>
      <c r="C28" s="222">
        <v>633925566.565</v>
      </c>
      <c r="D28" s="222">
        <v>633925566.565</v>
      </c>
      <c r="E28" s="221" t="s">
        <v>130</v>
      </c>
      <c r="G28" s="189" t="s">
        <v>11</v>
      </c>
      <c r="H28" s="190"/>
      <c r="I28" s="217"/>
      <c r="J28" s="218"/>
      <c r="K28" s="223"/>
      <c r="L28" s="223"/>
      <c r="M28" s="223"/>
    </row>
    <row r="29" spans="1:13" ht="12.75">
      <c r="A29" s="214"/>
      <c r="B29" s="107"/>
      <c r="C29" s="107"/>
      <c r="D29" s="107"/>
      <c r="E29" s="224"/>
      <c r="G29" s="194"/>
      <c r="H29" s="223" t="s">
        <v>131</v>
      </c>
      <c r="I29" s="223" t="s">
        <v>132</v>
      </c>
      <c r="J29" s="225" t="s">
        <v>128</v>
      </c>
      <c r="M29" s="223"/>
    </row>
    <row r="30" spans="1:13" ht="12.75">
      <c r="A30" s="183"/>
      <c r="B30" s="183"/>
      <c r="C30" s="220"/>
      <c r="D30" s="220"/>
      <c r="E30" s="206"/>
      <c r="G30" s="194"/>
      <c r="H30" s="223"/>
      <c r="I30" s="223"/>
      <c r="J30" s="225"/>
      <c r="M30" s="223"/>
    </row>
    <row r="31" spans="1:10" ht="12.75">
      <c r="A31" s="189" t="s">
        <v>133</v>
      </c>
      <c r="B31" s="190"/>
      <c r="C31" s="190"/>
      <c r="D31" s="190"/>
      <c r="E31" s="191"/>
      <c r="G31" s="194"/>
      <c r="H31" s="183"/>
      <c r="I31" s="183"/>
      <c r="J31" s="193"/>
    </row>
    <row r="32" spans="1:13" ht="12.75">
      <c r="A32" s="226"/>
      <c r="B32" s="183"/>
      <c r="C32" s="183"/>
      <c r="D32" s="227"/>
      <c r="E32" s="193"/>
      <c r="G32" s="194" t="s">
        <v>134</v>
      </c>
      <c r="H32" s="228">
        <v>0</v>
      </c>
      <c r="I32" s="228">
        <v>780000000</v>
      </c>
      <c r="J32" s="229" t="s">
        <v>135</v>
      </c>
      <c r="K32" s="230"/>
      <c r="M32" s="230"/>
    </row>
    <row r="33" spans="1:13" ht="12.75">
      <c r="A33" s="226" t="s">
        <v>136</v>
      </c>
      <c r="B33" s="183" t="s">
        <v>137</v>
      </c>
      <c r="C33" s="183"/>
      <c r="D33" s="183"/>
      <c r="E33" s="231">
        <v>0</v>
      </c>
      <c r="G33" s="232"/>
      <c r="H33" s="230"/>
      <c r="I33" s="228"/>
      <c r="J33" s="225"/>
      <c r="K33" s="230"/>
      <c r="M33" s="206"/>
    </row>
    <row r="34" spans="1:13" ht="12.75">
      <c r="A34" s="226"/>
      <c r="B34" s="183"/>
      <c r="C34" s="183"/>
      <c r="D34" s="183"/>
      <c r="E34" s="233"/>
      <c r="F34" s="183"/>
      <c r="G34" s="194" t="s">
        <v>138</v>
      </c>
      <c r="H34" s="228">
        <v>0</v>
      </c>
      <c r="I34" s="228">
        <v>900000000</v>
      </c>
      <c r="J34" s="229" t="s">
        <v>135</v>
      </c>
      <c r="K34" s="230"/>
      <c r="M34" s="183"/>
    </row>
    <row r="35" spans="1:10" ht="12.75">
      <c r="A35" s="226" t="s">
        <v>139</v>
      </c>
      <c r="B35" s="183" t="s">
        <v>140</v>
      </c>
      <c r="C35" s="183"/>
      <c r="D35" s="183"/>
      <c r="E35" s="231">
        <v>0</v>
      </c>
      <c r="F35" s="228"/>
      <c r="G35" s="194"/>
      <c r="H35" s="183"/>
      <c r="I35" s="228"/>
      <c r="J35" s="193"/>
    </row>
    <row r="36" spans="1:10" ht="12.75">
      <c r="A36" s="226"/>
      <c r="B36" s="183"/>
      <c r="C36" s="183"/>
      <c r="D36" s="183"/>
      <c r="E36" s="231"/>
      <c r="F36" s="183"/>
      <c r="G36" s="194" t="s">
        <v>141</v>
      </c>
      <c r="H36" s="228">
        <v>0</v>
      </c>
      <c r="I36" s="228">
        <v>600000000</v>
      </c>
      <c r="J36" s="229" t="s">
        <v>135</v>
      </c>
    </row>
    <row r="37" spans="1:13" ht="12.75">
      <c r="A37" s="194"/>
      <c r="B37" s="183"/>
      <c r="C37" s="234" t="s">
        <v>118</v>
      </c>
      <c r="D37" s="234" t="s">
        <v>119</v>
      </c>
      <c r="E37" s="193"/>
      <c r="F37" s="183"/>
      <c r="G37" s="194"/>
      <c r="H37" s="183"/>
      <c r="I37" s="183"/>
      <c r="J37" s="193"/>
      <c r="K37" s="230"/>
      <c r="M37" s="183"/>
    </row>
    <row r="38" spans="1:13" ht="12.75">
      <c r="A38" s="226" t="s">
        <v>142</v>
      </c>
      <c r="B38" s="183" t="s">
        <v>143</v>
      </c>
      <c r="C38" s="235">
        <v>352653765.43</v>
      </c>
      <c r="D38" s="219">
        <v>0.2</v>
      </c>
      <c r="E38" s="236">
        <v>0</v>
      </c>
      <c r="F38" s="183"/>
      <c r="G38" s="192" t="s">
        <v>144</v>
      </c>
      <c r="H38" s="237"/>
      <c r="I38" s="183"/>
      <c r="J38" s="229" t="s">
        <v>115</v>
      </c>
      <c r="K38" s="183"/>
      <c r="L38" s="183"/>
      <c r="M38" s="183"/>
    </row>
    <row r="39" spans="1:13" ht="12.75">
      <c r="A39" s="194"/>
      <c r="B39" s="183"/>
      <c r="C39" s="183"/>
      <c r="D39" s="219"/>
      <c r="E39" s="238"/>
      <c r="F39" s="183"/>
      <c r="G39" s="214"/>
      <c r="H39" s="107"/>
      <c r="I39" s="107"/>
      <c r="J39" s="224"/>
      <c r="K39" s="237"/>
      <c r="L39" s="237"/>
      <c r="M39" s="237"/>
    </row>
    <row r="40" spans="1:7" ht="12.75">
      <c r="A40" s="214"/>
      <c r="B40" s="239" t="s">
        <v>145</v>
      </c>
      <c r="C40" s="107"/>
      <c r="D40" s="107"/>
      <c r="E40" s="240">
        <v>0</v>
      </c>
      <c r="F40" s="183"/>
      <c r="G40" s="183"/>
    </row>
    <row r="41" spans="6:7" ht="12.75">
      <c r="F41" s="183"/>
      <c r="G41" s="183"/>
    </row>
    <row r="42" spans="6:7" ht="12.75">
      <c r="F42" s="183"/>
      <c r="G42" s="183"/>
    </row>
    <row r="43" spans="6:7" ht="12.75">
      <c r="F43" s="241"/>
      <c r="G43" s="183"/>
    </row>
    <row r="44" spans="1:7" ht="12.75">
      <c r="A44" s="242"/>
      <c r="B44" s="183"/>
      <c r="C44" s="183"/>
      <c r="D44" s="219"/>
      <c r="E44" s="219"/>
      <c r="F44" s="183"/>
      <c r="G44" s="183"/>
    </row>
    <row r="45" spans="1:8" ht="12.75">
      <c r="A45" s="242"/>
      <c r="B45" s="183"/>
      <c r="C45" s="183"/>
      <c r="D45" s="219"/>
      <c r="E45" s="219"/>
      <c r="F45" s="183"/>
      <c r="G45" s="183"/>
      <c r="H45" s="241"/>
    </row>
    <row r="46" spans="1:7" ht="12.75">
      <c r="A46" s="183"/>
      <c r="B46" s="183"/>
      <c r="C46" s="219"/>
      <c r="D46" s="219"/>
      <c r="E46" s="183"/>
      <c r="F46" s="183"/>
      <c r="G46" s="183"/>
    </row>
    <row r="47" spans="1:7" ht="12.75">
      <c r="A47" s="183"/>
      <c r="B47" s="183"/>
      <c r="C47" s="183"/>
      <c r="D47" s="183"/>
      <c r="E47" s="183"/>
      <c r="F47" s="183"/>
      <c r="G47" s="183"/>
    </row>
    <row r="48" ht="12.75">
      <c r="G48" s="183"/>
    </row>
    <row r="49" spans="1:7" ht="12.75">
      <c r="A49" s="183"/>
      <c r="B49" s="183"/>
      <c r="C49" s="183"/>
      <c r="D49" s="183"/>
      <c r="E49" s="183"/>
      <c r="F49" s="183"/>
      <c r="G49" s="183"/>
    </row>
    <row r="51" spans="3:9" ht="12.75">
      <c r="C51" s="210"/>
      <c r="D51" s="198"/>
      <c r="E51" s="198"/>
      <c r="F51" s="185"/>
      <c r="G51" s="198"/>
      <c r="H51" s="198"/>
      <c r="I51" s="198"/>
    </row>
    <row r="52" spans="3:9" ht="12.75">
      <c r="C52" s="243"/>
      <c r="D52" s="197"/>
      <c r="E52" s="197"/>
      <c r="F52" s="197"/>
      <c r="G52" s="197"/>
      <c r="H52" s="197"/>
      <c r="I52" s="197"/>
    </row>
    <row r="53" spans="3:9" ht="12.75">
      <c r="C53" s="198"/>
      <c r="D53" s="201"/>
      <c r="E53" s="244"/>
      <c r="F53" s="201"/>
      <c r="G53" s="245"/>
      <c r="H53" s="245"/>
      <c r="I53" s="203"/>
    </row>
    <row r="54" spans="3:9" ht="12.75">
      <c r="C54" s="198"/>
      <c r="D54" s="201"/>
      <c r="E54" s="244"/>
      <c r="F54" s="201"/>
      <c r="G54" s="245"/>
      <c r="H54" s="245"/>
      <c r="I54" s="203"/>
    </row>
    <row r="55" spans="3:9" ht="12.75">
      <c r="C55" s="198"/>
      <c r="D55" s="198"/>
      <c r="E55" s="198"/>
      <c r="F55" s="198"/>
      <c r="G55" s="198"/>
      <c r="H55" s="198"/>
      <c r="I55" s="198"/>
    </row>
    <row r="56" spans="3:9" ht="12.75">
      <c r="C56" s="210"/>
      <c r="D56" s="201"/>
      <c r="E56" s="246"/>
      <c r="F56" s="201"/>
      <c r="G56" s="201"/>
      <c r="H56" s="201"/>
      <c r="I56" s="201"/>
    </row>
    <row r="57" spans="3:9" ht="12.75">
      <c r="C57" s="198"/>
      <c r="D57" s="198"/>
      <c r="E57" s="198"/>
      <c r="F57" s="198"/>
      <c r="G57" s="198"/>
      <c r="H57" s="198"/>
      <c r="I57" s="198"/>
    </row>
    <row r="58" spans="3:9" ht="12.75">
      <c r="C58" s="210"/>
      <c r="D58" s="198"/>
      <c r="E58" s="198"/>
      <c r="F58" s="201"/>
      <c r="G58" s="198"/>
      <c r="H58" s="198"/>
      <c r="I58" s="198"/>
    </row>
    <row r="59" spans="3:9" ht="12.75">
      <c r="C59" s="198"/>
      <c r="D59" s="198"/>
      <c r="E59" s="198"/>
      <c r="F59" s="198"/>
      <c r="G59" s="198"/>
      <c r="H59" s="198"/>
      <c r="I59" s="198"/>
    </row>
    <row r="60" spans="3:9" ht="12.75">
      <c r="C60" s="210"/>
      <c r="D60" s="198"/>
      <c r="E60" s="198"/>
      <c r="F60" s="198"/>
      <c r="G60" s="198"/>
      <c r="H60" s="198"/>
      <c r="I60" s="198"/>
    </row>
    <row r="61" spans="3:9" ht="12.75">
      <c r="C61" s="243"/>
      <c r="D61" s="197"/>
      <c r="E61" s="197"/>
      <c r="F61" s="197"/>
      <c r="G61" s="198"/>
      <c r="H61" s="198"/>
      <c r="I61" s="198"/>
    </row>
    <row r="62" spans="3:9" ht="12.75">
      <c r="C62" s="198"/>
      <c r="D62" s="201"/>
      <c r="E62" s="244"/>
      <c r="F62" s="201"/>
      <c r="G62" s="198"/>
      <c r="H62" s="198"/>
      <c r="I62" s="198"/>
    </row>
    <row r="63" spans="3:9" ht="12.75">
      <c r="C63" s="198"/>
      <c r="D63" s="201"/>
      <c r="E63" s="244"/>
      <c r="F63" s="201"/>
      <c r="G63" s="198"/>
      <c r="H63" s="198"/>
      <c r="I63" s="198"/>
    </row>
    <row r="64" spans="3:9" ht="12.75">
      <c r="C64" s="198"/>
      <c r="D64" s="198"/>
      <c r="E64" s="198"/>
      <c r="F64" s="198"/>
      <c r="G64" s="198"/>
      <c r="H64" s="198"/>
      <c r="I64" s="198"/>
    </row>
    <row r="65" spans="3:9" ht="12.75">
      <c r="C65" s="210"/>
      <c r="D65" s="201"/>
      <c r="E65" s="246"/>
      <c r="F65" s="201"/>
      <c r="G65" s="198"/>
      <c r="H65" s="198"/>
      <c r="I65" s="198"/>
    </row>
    <row r="66" spans="3:9" ht="12.75">
      <c r="C66" s="198"/>
      <c r="D66" s="198"/>
      <c r="E66" s="198"/>
      <c r="F66" s="198"/>
      <c r="G66" s="198"/>
      <c r="H66" s="198"/>
      <c r="I66" s="198"/>
    </row>
    <row r="67" spans="3:9" ht="12.75">
      <c r="C67" s="210"/>
      <c r="D67" s="210"/>
      <c r="E67" s="210"/>
      <c r="F67" s="199"/>
      <c r="G67" s="210"/>
      <c r="H67" s="210"/>
      <c r="I67" s="210"/>
    </row>
    <row r="68" spans="3:9" ht="12.75">
      <c r="C68" s="198"/>
      <c r="D68" s="198"/>
      <c r="E68" s="198"/>
      <c r="F68" s="198"/>
      <c r="G68" s="198"/>
      <c r="H68" s="198"/>
      <c r="I68" s="198"/>
    </row>
    <row r="69" spans="3:9" ht="12.75">
      <c r="C69" s="198"/>
      <c r="D69" s="198"/>
      <c r="E69" s="198"/>
      <c r="F69" s="198"/>
      <c r="G69" s="198"/>
      <c r="H69" s="198"/>
      <c r="I69" s="198"/>
    </row>
    <row r="70" spans="3:9" ht="12.75">
      <c r="C70" s="183"/>
      <c r="D70" s="183"/>
      <c r="E70" s="183"/>
      <c r="F70" s="183"/>
      <c r="G70" s="183"/>
      <c r="H70" s="183"/>
      <c r="I70" s="1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WillsS</dc:creator>
  <cp:keywords/>
  <dc:description/>
  <cp:lastModifiedBy>Faithful Man</cp:lastModifiedBy>
  <cp:lastPrinted>2013-02-11T16:32:49Z</cp:lastPrinted>
  <dcterms:created xsi:type="dcterms:W3CDTF">2013-02-11T15:53:46Z</dcterms:created>
  <dcterms:modified xsi:type="dcterms:W3CDTF">2013-07-16T02:45:43Z</dcterms:modified>
  <cp:category/>
  <cp:version/>
  <cp:contentType/>
  <cp:contentStatus/>
</cp:coreProperties>
</file>